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Fresno USD 2021\kit\Official Adjusted Data\"/>
    </mc:Choice>
  </mc:AlternateContent>
  <xr:revisionPtr revIDLastSave="0" documentId="13_ncr:1_{D5946DAF-C7AC-43BD-9615-06B8D041DC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Assignments!$B$4:$P$77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6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T11" i="2" l="1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I8" i="2"/>
  <c r="H8" i="2"/>
  <c r="G8" i="2"/>
  <c r="F8" i="2"/>
  <c r="P21" i="2" l="1"/>
  <c r="Q21" i="2"/>
  <c r="R16" i="2"/>
  <c r="R17" i="2"/>
  <c r="R18" i="2"/>
  <c r="P13" i="2"/>
  <c r="Q16" i="2"/>
  <c r="R11" i="2"/>
  <c r="Q18" i="2"/>
  <c r="R13" i="2"/>
  <c r="R21" i="2"/>
  <c r="N2" i="1"/>
  <c r="Q2" i="1"/>
  <c r="P16" i="2"/>
  <c r="Q11" i="2"/>
  <c r="R14" i="2"/>
  <c r="R22" i="2"/>
  <c r="T2" i="1"/>
  <c r="P17" i="2"/>
  <c r="Q12" i="2"/>
  <c r="Q20" i="2"/>
  <c r="P18" i="2"/>
  <c r="Q13" i="2"/>
  <c r="P11" i="2"/>
  <c r="Q14" i="2"/>
  <c r="Q22" i="2"/>
  <c r="P12" i="2"/>
  <c r="P20" i="2"/>
  <c r="P14" i="2"/>
  <c r="P22" i="2"/>
  <c r="Q17" i="2"/>
  <c r="R12" i="2"/>
  <c r="R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T12" i="2" l="1"/>
  <c r="T13" i="2"/>
  <c r="T14" i="2"/>
  <c r="T16" i="2"/>
  <c r="T17" i="2"/>
  <c r="T18" i="2"/>
  <c r="T20" i="2"/>
  <c r="T21" i="2"/>
  <c r="T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80" i="1"/>
  <c r="K8" i="2" s="1"/>
  <c r="J1" i="2" s="1"/>
  <c r="D80" i="1"/>
  <c r="E80" i="1"/>
  <c r="F80" i="1"/>
  <c r="G80" i="1"/>
  <c r="H80" i="1"/>
  <c r="I80" i="1"/>
  <c r="J80" i="1"/>
  <c r="K80" i="1"/>
  <c r="M80" i="1"/>
  <c r="N80" i="1"/>
  <c r="O80" i="1"/>
  <c r="H9" i="2" l="1"/>
  <c r="G9" i="2"/>
  <c r="I9" i="2"/>
  <c r="J22" i="2"/>
  <c r="J16" i="2"/>
  <c r="J10" i="2"/>
  <c r="J18" i="2"/>
  <c r="J14" i="2"/>
  <c r="J20" i="2"/>
  <c r="J12" i="2"/>
  <c r="J17" i="2"/>
  <c r="J15" i="2"/>
  <c r="J13" i="2"/>
  <c r="J11" i="2"/>
  <c r="J19" i="2"/>
  <c r="J21" i="2"/>
  <c r="J8" i="2"/>
  <c r="L21" i="2"/>
  <c r="O18" i="2"/>
  <c r="O16" i="2"/>
  <c r="O17" i="2"/>
  <c r="O14" i="2"/>
  <c r="N14" i="2"/>
  <c r="M20" i="2"/>
  <c r="M12" i="2"/>
  <c r="M21" i="2"/>
  <c r="O20" i="2"/>
  <c r="L18" i="2"/>
  <c r="O11" i="2"/>
  <c r="O12" i="2"/>
  <c r="L22" i="2"/>
  <c r="L14" i="2"/>
  <c r="N12" i="2"/>
  <c r="O21" i="2"/>
  <c r="N18" i="2"/>
  <c r="O13" i="2"/>
  <c r="L12" i="2"/>
  <c r="L20" i="2"/>
  <c r="N21" i="2"/>
  <c r="N13" i="2"/>
  <c r="M11" i="2"/>
  <c r="M16" i="2"/>
  <c r="M22" i="2"/>
  <c r="N17" i="2"/>
  <c r="L16" i="2"/>
  <c r="N22" i="2"/>
  <c r="N20" i="2"/>
  <c r="M17" i="2"/>
  <c r="N16" i="2"/>
  <c r="O22" i="2"/>
  <c r="L11" i="2"/>
  <c r="L17" i="2"/>
  <c r="M18" i="2"/>
  <c r="M13" i="2"/>
  <c r="L13" i="2"/>
  <c r="M14" i="2"/>
  <c r="N11" i="2"/>
  <c r="L80" i="1"/>
  <c r="P80" i="1"/>
  <c r="S11" i="2" l="1"/>
  <c r="R9" i="2"/>
  <c r="U2" i="1"/>
  <c r="O2" i="1"/>
  <c r="P9" i="2"/>
  <c r="R2" i="1"/>
  <c r="Q9" i="2"/>
  <c r="S12" i="2"/>
  <c r="S22" i="2"/>
  <c r="S17" i="2"/>
  <c r="S14" i="2"/>
  <c r="S13" i="2"/>
  <c r="S16" i="2"/>
  <c r="S21" i="2"/>
  <c r="S18" i="2"/>
  <c r="S20" i="2"/>
  <c r="N7" i="2" l="1"/>
  <c r="O7" i="2"/>
  <c r="H2" i="1" l="1"/>
  <c r="K2" i="1"/>
  <c r="E9" i="2" l="1"/>
  <c r="F9" i="2"/>
  <c r="M7" i="2"/>
  <c r="L7" i="2"/>
  <c r="O9" i="2" l="1"/>
  <c r="L2" i="1"/>
  <c r="N9" i="2"/>
  <c r="I2" i="1"/>
  <c r="B2" i="1" l="1"/>
  <c r="E2" i="1"/>
  <c r="C9" i="2" l="1"/>
  <c r="D9" i="2"/>
  <c r="K9" i="2" l="1"/>
  <c r="T9" i="2" s="1"/>
  <c r="F2" i="1"/>
  <c r="M9" i="2"/>
  <c r="L9" i="2"/>
  <c r="C2" i="1"/>
</calcChain>
</file>

<file path=xl/sharedStrings.xml><?xml version="1.0" encoding="utf-8"?>
<sst xmlns="http://schemas.openxmlformats.org/spreadsheetml/2006/main" count="77" uniqueCount="58">
  <si>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</si>
  <si>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</si>
  <si>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</si>
  <si>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</si>
  <si>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</si>
  <si>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</si>
  <si>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</si>
  <si>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</si>
  <si>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</si>
  <si>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</si>
  <si>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</si>
  <si>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</si>
  <si>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</si>
  <si>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</si>
  <si>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</si>
  <si>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</si>
  <si>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</si>
  <si>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</si>
  <si>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</si>
  <si>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</si>
  <si>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</si>
  <si>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</si>
  <si>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</si>
  <si>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</si>
  <si>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</si>
  <si>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Total Reg.</t>
  </si>
  <si>
    <t>Total Voters</t>
  </si>
  <si>
    <t>Latino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</si>
  <si>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</si>
  <si>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</si>
  <si>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</si>
  <si>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</si>
  <si>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</si>
  <si>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</si>
  <si>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</si>
  <si>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Nov. 2020 Registration</t>
  </si>
  <si>
    <t>Nov. 2020 Voters</t>
  </si>
  <si>
    <t>White</t>
  </si>
  <si>
    <t>Black</t>
  </si>
  <si>
    <t>Asian</t>
  </si>
  <si>
    <t>1) Use it as a reference to identify data for population units and add the figures up by hand.</t>
  </si>
  <si>
    <t>(1-7)</t>
  </si>
  <si>
    <t>2) On the "Assignments" worksheet tab, enter the number for the trustee area where you wish to assign</t>
  </si>
  <si>
    <t>Quick Reference: Total Population &amp; Deviation from Ideal by Trustee Area (TA)</t>
  </si>
  <si>
    <t>TA1:</t>
  </si>
  <si>
    <t>TA2:</t>
  </si>
  <si>
    <t>TA3:</t>
  </si>
  <si>
    <t>TA4:</t>
  </si>
  <si>
    <t>TA5:</t>
  </si>
  <si>
    <t>TA6:</t>
  </si>
  <si>
    <t>TA7:</t>
  </si>
  <si>
    <t>TA</t>
  </si>
  <si>
    <t>Fresno Unified School District 2021 Public Participation Kit</t>
  </si>
  <si>
    <t>Sums by Trustee Area Assigned</t>
  </si>
  <si>
    <t>Ideal Population:</t>
  </si>
  <si>
    <t>Enter your name here</t>
  </si>
  <si>
    <t>2020 Census</t>
  </si>
  <si>
    <t>When complete, please email this file to Redistricting@FresnoUnified.org.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</si>
</sst>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2</v>
      </c>
    </row>
    <row r="3" spans="1:8" x14ac:dyDescent="0.3">
      <c r="A3" s="2" t="s">
        <v>3</v>
      </c>
    </row>
    <row r="5" spans="1:8" x14ac:dyDescent="0.3">
      <c r="A5" s="2" t="s">
        <v>40</v>
      </c>
    </row>
    <row r="6" spans="1:8" x14ac:dyDescent="0.3">
      <c r="A6" s="2" t="s">
        <v>4</v>
      </c>
    </row>
    <row r="7" spans="1:8" x14ac:dyDescent="0.3">
      <c r="A7" s="2" t="s">
        <v>42</v>
      </c>
    </row>
    <row r="8" spans="1:8" x14ac:dyDescent="0.3">
      <c r="B8" s="2" t="s">
        <v>34</v>
      </c>
    </row>
    <row r="9" spans="1:8" x14ac:dyDescent="0.3">
      <c r="B9" s="2" t="s">
        <v>5</v>
      </c>
    </row>
    <row r="11" spans="1:8" x14ac:dyDescent="0.3">
      <c r="A11" s="1" t="s">
        <v>6</v>
      </c>
      <c r="B11" s="2" t="s">
        <v>7</v>
      </c>
    </row>
    <row r="12" spans="1:8" x14ac:dyDescent="0.3">
      <c r="B12" s="2" t="s">
        <v>8</v>
      </c>
      <c r="G12" s="3" t="s">
        <v>9</v>
      </c>
      <c r="H12" s="2" t="s">
        <v>10</v>
      </c>
    </row>
    <row r="14" spans="1:8" x14ac:dyDescent="0.3">
      <c r="A14" s="1" t="s">
        <v>11</v>
      </c>
    </row>
    <row r="15" spans="1:8" x14ac:dyDescent="0.3">
      <c r="B15" s="2" t="s">
        <v>57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21" ht="12.6" customHeight="1" thickBot="1" x14ac:dyDescent="0.3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.6" thickBot="1" x14ac:dyDescent="0.3">
      <c r="A2" s="39" t="s">
        <v>44</v>
      </c>
      <c r="B2" s="37">
        <f>Results!$C$8</f>
        <v>0</v>
      </c>
      <c r="C2" s="37">
        <f>Results!$C$9</f>
        <v>-56889.571428571428</v>
      </c>
      <c r="D2" s="39" t="s">
        <v>45</v>
      </c>
      <c r="E2" s="37">
        <f>Results!$D$8</f>
        <v>0</v>
      </c>
      <c r="F2" s="37">
        <f>Results!$D$9</f>
        <v>-56889.571428571428</v>
      </c>
      <c r="G2" s="39" t="s">
        <v>46</v>
      </c>
      <c r="H2" s="37">
        <f>Results!$E$8</f>
        <v>0</v>
      </c>
      <c r="I2" s="37">
        <f>Results!$E$9</f>
        <v>-56889.571428571428</v>
      </c>
      <c r="J2" s="39" t="s">
        <v>47</v>
      </c>
      <c r="K2" s="37">
        <f>Results!$F$8</f>
        <v>0</v>
      </c>
      <c r="L2" s="38">
        <f>Results!$F$9</f>
        <v>-56889.571428571428</v>
      </c>
      <c r="M2" s="39" t="s">
        <v>48</v>
      </c>
      <c r="N2" s="37">
        <f>Results!$G$8</f>
        <v>0</v>
      </c>
      <c r="O2" s="38">
        <f>Results!$G$9</f>
        <v>-56889.571428571428</v>
      </c>
      <c r="P2" s="39" t="s">
        <v>49</v>
      </c>
      <c r="Q2" s="37">
        <f>Results!$H$8</f>
        <v>0</v>
      </c>
      <c r="R2" s="38">
        <f>Results!$H$9</f>
        <v>-56889.571428571428</v>
      </c>
      <c r="S2" s="39" t="s">
        <v>50</v>
      </c>
      <c r="T2" s="37">
        <f>Results!$I$8</f>
        <v>0</v>
      </c>
      <c r="U2" s="38">
        <f>Results!$I$9</f>
        <v>-56889.571428571428</v>
      </c>
    </row>
    <row r="3" spans="1:21" x14ac:dyDescent="0.25">
      <c r="H3" s="36"/>
    </row>
    <row r="4" spans="1:21" ht="13.5" customHeight="1" x14ac:dyDescent="0.25">
      <c r="A4" s="51" t="s">
        <v>51</v>
      </c>
      <c r="B4" s="62" t="s">
        <v>29</v>
      </c>
      <c r="C4" s="74" t="s">
        <v>13</v>
      </c>
      <c r="D4" s="75" t="s">
        <v>16</v>
      </c>
      <c r="E4" s="76"/>
      <c r="F4" s="76"/>
      <c r="G4" s="76"/>
      <c r="H4" s="77"/>
      <c r="I4" s="76" t="s">
        <v>35</v>
      </c>
      <c r="J4" s="76"/>
      <c r="K4" s="76"/>
      <c r="L4" s="77"/>
      <c r="M4" s="75" t="s">
        <v>36</v>
      </c>
      <c r="N4" s="76"/>
      <c r="O4" s="76"/>
      <c r="P4" s="78"/>
    </row>
    <row r="5" spans="1:21" s="4" customFormat="1" x14ac:dyDescent="0.25">
      <c r="A5" s="58" t="s">
        <v>41</v>
      </c>
      <c r="B5" s="59" t="s">
        <v>30</v>
      </c>
      <c r="C5" s="63" t="s">
        <v>12</v>
      </c>
      <c r="D5" s="65" t="s">
        <v>1</v>
      </c>
      <c r="E5" s="60" t="s">
        <v>27</v>
      </c>
      <c r="F5" s="60" t="s">
        <v>37</v>
      </c>
      <c r="G5" s="60" t="s">
        <v>38</v>
      </c>
      <c r="H5" s="64" t="s">
        <v>39</v>
      </c>
      <c r="I5" s="60" t="s">
        <v>1</v>
      </c>
      <c r="J5" s="60" t="s">
        <v>27</v>
      </c>
      <c r="K5" s="61" t="s">
        <v>39</v>
      </c>
      <c r="L5" s="61" t="s">
        <v>33</v>
      </c>
      <c r="M5" s="58" t="s">
        <v>1</v>
      </c>
      <c r="N5" s="61" t="s">
        <v>27</v>
      </c>
      <c r="O5" s="61" t="s">
        <v>39</v>
      </c>
      <c r="P5" s="66" t="s">
        <v>33</v>
      </c>
    </row>
    <row r="6" spans="1:21" x14ac:dyDescent="0.25">
      <c r="A6" s="52"/>
      <c r="B6" s="40">
        <v>1</v>
      </c>
      <c r="C6" s="55">
        <v>590</v>
      </c>
      <c r="D6" s="55">
        <v>607.751531</v>
      </c>
      <c r="E6" s="40">
        <v>47.318283000000001</v>
      </c>
      <c r="F6" s="40">
        <v>504.76512500000001</v>
      </c>
      <c r="G6" s="40">
        <v>12.207322</v>
      </c>
      <c r="H6" s="56">
        <v>43.426667000000002</v>
      </c>
      <c r="I6" s="40">
        <v>511</v>
      </c>
      <c r="J6" s="40">
        <v>60</v>
      </c>
      <c r="K6" s="41">
        <v>21</v>
      </c>
      <c r="L6" s="53">
        <f>I6-J6-K6</f>
        <v>430</v>
      </c>
      <c r="M6" s="57">
        <v>462</v>
      </c>
      <c r="N6" s="41">
        <v>46</v>
      </c>
      <c r="O6" s="41">
        <v>16</v>
      </c>
      <c r="P6" s="53">
        <f>M6-N6-O6</f>
        <v>400</v>
      </c>
    </row>
    <row r="7" spans="1:21" x14ac:dyDescent="0.25">
      <c r="A7" s="54"/>
      <c r="B7" s="40">
        <v>2</v>
      </c>
      <c r="C7" s="55">
        <v>1600</v>
      </c>
      <c r="D7" s="55">
        <v>1364.51766</v>
      </c>
      <c r="E7" s="40">
        <v>177.85376099999999</v>
      </c>
      <c r="F7" s="40">
        <v>1055.728102</v>
      </c>
      <c r="G7" s="40">
        <v>20.030298999999999</v>
      </c>
      <c r="H7" s="56">
        <v>100.899834</v>
      </c>
      <c r="I7" s="40">
        <v>1294</v>
      </c>
      <c r="J7" s="40">
        <v>166</v>
      </c>
      <c r="K7" s="41">
        <v>53</v>
      </c>
      <c r="L7" s="53">
        <f t="shared" ref="L7:L70" si="0">I7-J7-K7</f>
        <v>1075</v>
      </c>
      <c r="M7" s="57">
        <v>1142</v>
      </c>
      <c r="N7" s="41">
        <v>133</v>
      </c>
      <c r="O7" s="41">
        <v>42</v>
      </c>
      <c r="P7" s="53">
        <f t="shared" ref="P7:P77" si="1">M7-N7-O7</f>
        <v>967</v>
      </c>
    </row>
    <row r="8" spans="1:21" x14ac:dyDescent="0.25">
      <c r="A8" s="54"/>
      <c r="B8" s="40">
        <v>3</v>
      </c>
      <c r="C8" s="55">
        <v>1414</v>
      </c>
      <c r="D8" s="55">
        <v>1062.532978</v>
      </c>
      <c r="E8" s="40">
        <v>182.208214</v>
      </c>
      <c r="F8" s="40">
        <v>727.09415999999999</v>
      </c>
      <c r="G8" s="40">
        <v>37.994185999999999</v>
      </c>
      <c r="H8" s="56">
        <v>108.986423</v>
      </c>
      <c r="I8" s="40">
        <v>1104</v>
      </c>
      <c r="J8" s="40">
        <v>95</v>
      </c>
      <c r="K8" s="41">
        <v>99</v>
      </c>
      <c r="L8" s="53">
        <f t="shared" si="0"/>
        <v>910</v>
      </c>
      <c r="M8" s="57">
        <v>967</v>
      </c>
      <c r="N8" s="41">
        <v>81</v>
      </c>
      <c r="O8" s="41">
        <v>81</v>
      </c>
      <c r="P8" s="53">
        <f t="shared" si="1"/>
        <v>805</v>
      </c>
    </row>
    <row r="9" spans="1:21" x14ac:dyDescent="0.25">
      <c r="A9" s="54"/>
      <c r="B9" s="40">
        <v>4</v>
      </c>
      <c r="C9" s="55">
        <v>6560</v>
      </c>
      <c r="D9" s="55">
        <v>4543.768728</v>
      </c>
      <c r="E9" s="40">
        <v>1871.920826</v>
      </c>
      <c r="F9" s="40">
        <v>1901.7839630000001</v>
      </c>
      <c r="G9" s="40">
        <v>387.83683600000001</v>
      </c>
      <c r="H9" s="56">
        <v>300.21674100000001</v>
      </c>
      <c r="I9" s="40">
        <v>3465</v>
      </c>
      <c r="J9" s="40">
        <v>1195</v>
      </c>
      <c r="K9" s="41">
        <v>180</v>
      </c>
      <c r="L9" s="53">
        <f t="shared" si="0"/>
        <v>2090</v>
      </c>
      <c r="M9" s="57">
        <v>2633</v>
      </c>
      <c r="N9" s="41">
        <v>875</v>
      </c>
      <c r="O9" s="41">
        <v>123</v>
      </c>
      <c r="P9" s="53">
        <f t="shared" si="1"/>
        <v>1635</v>
      </c>
    </row>
    <row r="10" spans="1:21" x14ac:dyDescent="0.25">
      <c r="A10" s="52"/>
      <c r="B10" s="40">
        <v>5</v>
      </c>
      <c r="C10" s="55">
        <v>4886</v>
      </c>
      <c r="D10" s="55">
        <v>3719.0002850000001</v>
      </c>
      <c r="E10" s="40">
        <v>804.99996799999997</v>
      </c>
      <c r="F10" s="40">
        <v>2465.0001710000001</v>
      </c>
      <c r="G10" s="40">
        <v>74.000040999999996</v>
      </c>
      <c r="H10" s="56">
        <v>340.00010500000002</v>
      </c>
      <c r="I10" s="40">
        <v>3571</v>
      </c>
      <c r="J10" s="40">
        <v>840</v>
      </c>
      <c r="K10" s="41">
        <v>128</v>
      </c>
      <c r="L10" s="53">
        <f t="shared" si="0"/>
        <v>2603</v>
      </c>
      <c r="M10" s="57">
        <v>3043</v>
      </c>
      <c r="N10" s="41">
        <v>695</v>
      </c>
      <c r="O10" s="41">
        <v>107</v>
      </c>
      <c r="P10" s="53">
        <f t="shared" si="1"/>
        <v>2241</v>
      </c>
    </row>
    <row r="11" spans="1:21" x14ac:dyDescent="0.25">
      <c r="A11" s="54"/>
      <c r="B11" s="40">
        <v>6</v>
      </c>
      <c r="C11" s="55">
        <v>3010</v>
      </c>
      <c r="D11" s="55">
        <v>2399.9997440000002</v>
      </c>
      <c r="E11" s="40">
        <v>295.00000399999999</v>
      </c>
      <c r="F11" s="40">
        <v>1804.999822</v>
      </c>
      <c r="G11" s="40">
        <v>40.000000999999997</v>
      </c>
      <c r="H11" s="56">
        <v>259.99990300000002</v>
      </c>
      <c r="I11" s="40">
        <v>2403</v>
      </c>
      <c r="J11" s="40">
        <v>340</v>
      </c>
      <c r="K11" s="41">
        <v>108</v>
      </c>
      <c r="L11" s="53">
        <f t="shared" si="0"/>
        <v>1955</v>
      </c>
      <c r="M11" s="57">
        <v>2136</v>
      </c>
      <c r="N11" s="41">
        <v>295</v>
      </c>
      <c r="O11" s="41">
        <v>88</v>
      </c>
      <c r="P11" s="53">
        <f t="shared" si="1"/>
        <v>1753</v>
      </c>
    </row>
    <row r="12" spans="1:21" x14ac:dyDescent="0.25">
      <c r="A12" s="54"/>
      <c r="B12" s="40">
        <v>7</v>
      </c>
      <c r="C12" s="55">
        <v>4171</v>
      </c>
      <c r="D12" s="55">
        <v>3565.7417220000002</v>
      </c>
      <c r="E12" s="40">
        <v>736.39353300000005</v>
      </c>
      <c r="F12" s="40">
        <v>2123.4122600000001</v>
      </c>
      <c r="G12" s="40">
        <v>178.07745600000001</v>
      </c>
      <c r="H12" s="56">
        <v>491.57438100000002</v>
      </c>
      <c r="I12" s="40">
        <v>3211</v>
      </c>
      <c r="J12" s="40">
        <v>620</v>
      </c>
      <c r="K12" s="41">
        <v>99</v>
      </c>
      <c r="L12" s="53">
        <f t="shared" si="0"/>
        <v>2492</v>
      </c>
      <c r="M12" s="57">
        <v>2786</v>
      </c>
      <c r="N12" s="41">
        <v>508</v>
      </c>
      <c r="O12" s="41">
        <v>83</v>
      </c>
      <c r="P12" s="53">
        <f t="shared" si="1"/>
        <v>2195</v>
      </c>
    </row>
    <row r="13" spans="1:21" x14ac:dyDescent="0.25">
      <c r="A13" s="54"/>
      <c r="B13" s="40">
        <v>8</v>
      </c>
      <c r="C13" s="55">
        <v>5953</v>
      </c>
      <c r="D13" s="55">
        <v>4629.0785159999996</v>
      </c>
      <c r="E13" s="40">
        <v>1036.9297770000001</v>
      </c>
      <c r="F13" s="40">
        <v>2534.084421</v>
      </c>
      <c r="G13" s="40">
        <v>641.92272400000002</v>
      </c>
      <c r="H13" s="56">
        <v>407.42570000000001</v>
      </c>
      <c r="I13" s="40">
        <v>3763</v>
      </c>
      <c r="J13" s="40">
        <v>1184</v>
      </c>
      <c r="K13" s="41">
        <v>82</v>
      </c>
      <c r="L13" s="53">
        <f t="shared" si="0"/>
        <v>2497</v>
      </c>
      <c r="M13" s="57">
        <v>2971</v>
      </c>
      <c r="N13" s="41">
        <v>884</v>
      </c>
      <c r="O13" s="41">
        <v>57</v>
      </c>
      <c r="P13" s="53">
        <f t="shared" si="1"/>
        <v>2030</v>
      </c>
    </row>
    <row r="14" spans="1:21" x14ac:dyDescent="0.25">
      <c r="A14" s="52"/>
      <c r="B14" s="40">
        <v>9</v>
      </c>
      <c r="C14" s="55">
        <v>5241</v>
      </c>
      <c r="D14" s="55">
        <v>3492.000595</v>
      </c>
      <c r="E14" s="40">
        <v>1090.0001139999999</v>
      </c>
      <c r="F14" s="40">
        <v>1860.000397</v>
      </c>
      <c r="G14" s="40">
        <v>115.000105</v>
      </c>
      <c r="H14" s="56">
        <v>374</v>
      </c>
      <c r="I14" s="40">
        <v>2867</v>
      </c>
      <c r="J14" s="40">
        <v>985</v>
      </c>
      <c r="K14" s="41">
        <v>100</v>
      </c>
      <c r="L14" s="53">
        <f t="shared" si="0"/>
        <v>1782</v>
      </c>
      <c r="M14" s="57">
        <v>2104</v>
      </c>
      <c r="N14" s="41">
        <v>661</v>
      </c>
      <c r="O14" s="41">
        <v>73</v>
      </c>
      <c r="P14" s="53">
        <f t="shared" si="1"/>
        <v>1370</v>
      </c>
    </row>
    <row r="15" spans="1:21" x14ac:dyDescent="0.25">
      <c r="A15" s="54"/>
      <c r="B15" s="40">
        <v>10</v>
      </c>
      <c r="C15" s="55">
        <v>5186</v>
      </c>
      <c r="D15" s="55">
        <v>3980.0005590000001</v>
      </c>
      <c r="E15" s="40">
        <v>1050.0003240000001</v>
      </c>
      <c r="F15" s="40">
        <v>2410.0002260000001</v>
      </c>
      <c r="G15" s="40">
        <v>55</v>
      </c>
      <c r="H15" s="56">
        <v>454.99999600000001</v>
      </c>
      <c r="I15" s="40">
        <v>3549</v>
      </c>
      <c r="J15" s="40">
        <v>986</v>
      </c>
      <c r="K15" s="41">
        <v>121</v>
      </c>
      <c r="L15" s="53">
        <f t="shared" si="0"/>
        <v>2442</v>
      </c>
      <c r="M15" s="57">
        <v>2774</v>
      </c>
      <c r="N15" s="41">
        <v>718</v>
      </c>
      <c r="O15" s="41">
        <v>89</v>
      </c>
      <c r="P15" s="53">
        <f t="shared" si="1"/>
        <v>1967</v>
      </c>
    </row>
    <row r="16" spans="1:21" x14ac:dyDescent="0.25">
      <c r="A16" s="54"/>
      <c r="B16" s="40">
        <v>11</v>
      </c>
      <c r="C16" s="55">
        <v>3149</v>
      </c>
      <c r="D16" s="55">
        <v>2755.9827319999999</v>
      </c>
      <c r="E16" s="40">
        <v>839.70967900000005</v>
      </c>
      <c r="F16" s="40">
        <v>1455.123711</v>
      </c>
      <c r="G16" s="40">
        <v>54.999991000000001</v>
      </c>
      <c r="H16" s="56">
        <v>351.408613</v>
      </c>
      <c r="I16" s="40">
        <v>2076</v>
      </c>
      <c r="J16" s="40">
        <v>514</v>
      </c>
      <c r="K16" s="41">
        <v>59</v>
      </c>
      <c r="L16" s="53">
        <f t="shared" si="0"/>
        <v>1503</v>
      </c>
      <c r="M16" s="57">
        <v>1712</v>
      </c>
      <c r="N16" s="41">
        <v>410</v>
      </c>
      <c r="O16" s="41">
        <v>46</v>
      </c>
      <c r="P16" s="53">
        <f t="shared" si="1"/>
        <v>1256</v>
      </c>
    </row>
    <row r="17" spans="1:16" x14ac:dyDescent="0.25">
      <c r="A17" s="54"/>
      <c r="B17" s="40">
        <v>12</v>
      </c>
      <c r="C17" s="55">
        <v>5797</v>
      </c>
      <c r="D17" s="55">
        <v>3275.2960539999999</v>
      </c>
      <c r="E17" s="40">
        <v>896.62045999999998</v>
      </c>
      <c r="F17" s="40">
        <v>1289.0770640000001</v>
      </c>
      <c r="G17" s="40">
        <v>767.94117100000005</v>
      </c>
      <c r="H17" s="56">
        <v>311.012497</v>
      </c>
      <c r="I17" s="40">
        <v>3174</v>
      </c>
      <c r="J17" s="40">
        <v>1205</v>
      </c>
      <c r="K17" s="41">
        <v>146</v>
      </c>
      <c r="L17" s="53">
        <f t="shared" si="0"/>
        <v>1823</v>
      </c>
      <c r="M17" s="57">
        <v>2382</v>
      </c>
      <c r="N17" s="41">
        <v>861</v>
      </c>
      <c r="O17" s="41">
        <v>99</v>
      </c>
      <c r="P17" s="53">
        <f t="shared" si="1"/>
        <v>1422</v>
      </c>
    </row>
    <row r="18" spans="1:16" x14ac:dyDescent="0.25">
      <c r="A18" s="52"/>
      <c r="B18" s="40">
        <v>13</v>
      </c>
      <c r="C18" s="55">
        <v>8562</v>
      </c>
      <c r="D18" s="55">
        <v>5435.9516180000001</v>
      </c>
      <c r="E18" s="40">
        <v>1998.0592830000001</v>
      </c>
      <c r="F18" s="40">
        <v>2534.4792320000001</v>
      </c>
      <c r="G18" s="40">
        <v>442.24516399999999</v>
      </c>
      <c r="H18" s="56">
        <v>401.16794399999998</v>
      </c>
      <c r="I18" s="40">
        <v>4067</v>
      </c>
      <c r="J18" s="40">
        <v>1398</v>
      </c>
      <c r="K18" s="41">
        <v>186</v>
      </c>
      <c r="L18" s="53">
        <f t="shared" si="0"/>
        <v>2483</v>
      </c>
      <c r="M18" s="57">
        <v>3017</v>
      </c>
      <c r="N18" s="41">
        <v>973</v>
      </c>
      <c r="O18" s="41">
        <v>133</v>
      </c>
      <c r="P18" s="53">
        <f t="shared" si="1"/>
        <v>1911</v>
      </c>
    </row>
    <row r="19" spans="1:16" x14ac:dyDescent="0.25">
      <c r="A19" s="54"/>
      <c r="B19" s="40">
        <v>14</v>
      </c>
      <c r="C19" s="55">
        <v>2648</v>
      </c>
      <c r="D19" s="55">
        <v>2182.5515599999999</v>
      </c>
      <c r="E19" s="40">
        <v>263.30001399999998</v>
      </c>
      <c r="F19" s="40">
        <v>1711.393188</v>
      </c>
      <c r="G19" s="40">
        <v>20.644068000000001</v>
      </c>
      <c r="H19" s="56">
        <v>150.71428700000001</v>
      </c>
      <c r="I19" s="40">
        <v>2038</v>
      </c>
      <c r="J19" s="40">
        <v>280</v>
      </c>
      <c r="K19" s="41">
        <v>59</v>
      </c>
      <c r="L19" s="53">
        <f t="shared" si="0"/>
        <v>1699</v>
      </c>
      <c r="M19" s="57">
        <v>1806</v>
      </c>
      <c r="N19" s="41">
        <v>229</v>
      </c>
      <c r="O19" s="41">
        <v>50</v>
      </c>
      <c r="P19" s="53">
        <f t="shared" si="1"/>
        <v>1527</v>
      </c>
    </row>
    <row r="20" spans="1:16" x14ac:dyDescent="0.25">
      <c r="A20" s="54"/>
      <c r="B20" s="40">
        <v>15</v>
      </c>
      <c r="C20" s="55">
        <v>3080</v>
      </c>
      <c r="D20" s="55">
        <v>2800.448523</v>
      </c>
      <c r="E20" s="40">
        <v>516.70007999999996</v>
      </c>
      <c r="F20" s="40">
        <v>1888.606792</v>
      </c>
      <c r="G20" s="40">
        <v>102.355934</v>
      </c>
      <c r="H20" s="56">
        <v>244.28571400000001</v>
      </c>
      <c r="I20" s="40">
        <v>2535</v>
      </c>
      <c r="J20" s="40">
        <v>429</v>
      </c>
      <c r="K20" s="41">
        <v>67</v>
      </c>
      <c r="L20" s="53">
        <f t="shared" si="0"/>
        <v>2039</v>
      </c>
      <c r="M20" s="57">
        <v>2208</v>
      </c>
      <c r="N20" s="41">
        <v>346</v>
      </c>
      <c r="O20" s="41">
        <v>57</v>
      </c>
      <c r="P20" s="53">
        <f t="shared" si="1"/>
        <v>1805</v>
      </c>
    </row>
    <row r="21" spans="1:16" x14ac:dyDescent="0.25">
      <c r="A21" s="54"/>
      <c r="B21" s="40">
        <v>16</v>
      </c>
      <c r="C21" s="55">
        <v>4082</v>
      </c>
      <c r="D21" s="55">
        <v>3129.9999029999999</v>
      </c>
      <c r="E21" s="40">
        <v>764.999821</v>
      </c>
      <c r="F21" s="40">
        <v>1835.000274</v>
      </c>
      <c r="G21" s="40">
        <v>130.00000299999999</v>
      </c>
      <c r="H21" s="56">
        <v>324.99989299999999</v>
      </c>
      <c r="I21" s="40">
        <v>2796</v>
      </c>
      <c r="J21" s="40">
        <v>767</v>
      </c>
      <c r="K21" s="41">
        <v>79</v>
      </c>
      <c r="L21" s="53">
        <f t="shared" si="0"/>
        <v>1950</v>
      </c>
      <c r="M21" s="57">
        <v>2270</v>
      </c>
      <c r="N21" s="41">
        <v>587</v>
      </c>
      <c r="O21" s="41">
        <v>69</v>
      </c>
      <c r="P21" s="53">
        <f t="shared" si="1"/>
        <v>1614</v>
      </c>
    </row>
    <row r="22" spans="1:16" x14ac:dyDescent="0.25">
      <c r="A22" s="52"/>
      <c r="B22" s="40">
        <v>17</v>
      </c>
      <c r="C22" s="55">
        <v>6508</v>
      </c>
      <c r="D22" s="55">
        <v>4808.0007820000001</v>
      </c>
      <c r="E22" s="40">
        <v>2050.000301</v>
      </c>
      <c r="F22" s="40">
        <v>2145.0003969999998</v>
      </c>
      <c r="G22" s="40">
        <v>284.00010300000002</v>
      </c>
      <c r="H22" s="56">
        <v>259.99999700000001</v>
      </c>
      <c r="I22" s="40">
        <v>3211</v>
      </c>
      <c r="J22" s="40">
        <v>1172</v>
      </c>
      <c r="K22" s="41">
        <v>87</v>
      </c>
      <c r="L22" s="53">
        <f t="shared" si="0"/>
        <v>1952</v>
      </c>
      <c r="M22" s="57">
        <v>2266</v>
      </c>
      <c r="N22" s="41">
        <v>763</v>
      </c>
      <c r="O22" s="41">
        <v>60</v>
      </c>
      <c r="P22" s="53">
        <f t="shared" si="1"/>
        <v>1443</v>
      </c>
    </row>
    <row r="23" spans="1:16" x14ac:dyDescent="0.25">
      <c r="A23" s="54"/>
      <c r="B23" s="40">
        <v>18</v>
      </c>
      <c r="C23" s="55">
        <v>8036</v>
      </c>
      <c r="D23" s="55">
        <v>5893.0001270000002</v>
      </c>
      <c r="E23" s="40">
        <v>2169.9998890000002</v>
      </c>
      <c r="F23" s="40">
        <v>2455.000168</v>
      </c>
      <c r="G23" s="40">
        <v>534.00011600000005</v>
      </c>
      <c r="H23" s="56">
        <v>624.99992299999997</v>
      </c>
      <c r="I23" s="40">
        <v>3338</v>
      </c>
      <c r="J23" s="40">
        <v>1268</v>
      </c>
      <c r="K23" s="41">
        <v>80</v>
      </c>
      <c r="L23" s="53">
        <f t="shared" si="0"/>
        <v>1990</v>
      </c>
      <c r="M23" s="57">
        <v>2303</v>
      </c>
      <c r="N23" s="41">
        <v>847</v>
      </c>
      <c r="O23" s="41">
        <v>48</v>
      </c>
      <c r="P23" s="53">
        <f t="shared" si="1"/>
        <v>1408</v>
      </c>
    </row>
    <row r="24" spans="1:16" x14ac:dyDescent="0.25">
      <c r="A24" s="54"/>
      <c r="B24" s="40">
        <v>19</v>
      </c>
      <c r="C24" s="55">
        <v>1887</v>
      </c>
      <c r="D24" s="55">
        <v>1868.1927439999999</v>
      </c>
      <c r="E24" s="40">
        <v>630.33773699999995</v>
      </c>
      <c r="F24" s="40">
        <v>869.99995100000001</v>
      </c>
      <c r="G24" s="40">
        <v>144.999888</v>
      </c>
      <c r="H24" s="56">
        <v>203.59588600000001</v>
      </c>
      <c r="I24" s="40">
        <v>194</v>
      </c>
      <c r="J24" s="40">
        <v>78</v>
      </c>
      <c r="K24" s="41">
        <v>4</v>
      </c>
      <c r="L24" s="53">
        <f t="shared" si="0"/>
        <v>112</v>
      </c>
      <c r="M24" s="57">
        <v>154</v>
      </c>
      <c r="N24" s="41">
        <v>61</v>
      </c>
      <c r="O24" s="41">
        <v>4</v>
      </c>
      <c r="P24" s="53">
        <f t="shared" si="1"/>
        <v>89</v>
      </c>
    </row>
    <row r="25" spans="1:16" x14ac:dyDescent="0.25">
      <c r="A25" s="54"/>
      <c r="B25" s="40">
        <v>20</v>
      </c>
      <c r="C25" s="55">
        <v>4884</v>
      </c>
      <c r="D25" s="55">
        <v>2740.4686109999998</v>
      </c>
      <c r="E25" s="40">
        <v>1283.1628880000001</v>
      </c>
      <c r="F25" s="40">
        <v>672.30527500000005</v>
      </c>
      <c r="G25" s="40">
        <v>490.00022999999999</v>
      </c>
      <c r="H25" s="56">
        <v>275.00019500000002</v>
      </c>
      <c r="I25" s="40">
        <v>2544</v>
      </c>
      <c r="J25" s="40">
        <v>1209</v>
      </c>
      <c r="K25" s="41">
        <v>63</v>
      </c>
      <c r="L25" s="53">
        <f t="shared" si="0"/>
        <v>1272</v>
      </c>
      <c r="M25" s="57">
        <v>1613</v>
      </c>
      <c r="N25" s="41">
        <v>724</v>
      </c>
      <c r="O25" s="41">
        <v>36</v>
      </c>
      <c r="P25" s="53">
        <f t="shared" si="1"/>
        <v>853</v>
      </c>
    </row>
    <row r="26" spans="1:16" x14ac:dyDescent="0.25">
      <c r="A26" s="52"/>
      <c r="B26" s="40">
        <v>21</v>
      </c>
      <c r="C26" s="55">
        <v>6933</v>
      </c>
      <c r="D26" s="55">
        <v>4634.9999550000002</v>
      </c>
      <c r="E26" s="40">
        <v>1795.0002219999999</v>
      </c>
      <c r="F26" s="40">
        <v>1294.999822</v>
      </c>
      <c r="G26" s="40">
        <v>910.00000899999998</v>
      </c>
      <c r="H26" s="56">
        <v>509.999999</v>
      </c>
      <c r="I26" s="40">
        <v>3462</v>
      </c>
      <c r="J26" s="40">
        <v>1566</v>
      </c>
      <c r="K26" s="41">
        <v>74</v>
      </c>
      <c r="L26" s="53">
        <f t="shared" si="0"/>
        <v>1822</v>
      </c>
      <c r="M26" s="57">
        <v>2233</v>
      </c>
      <c r="N26" s="41">
        <v>940</v>
      </c>
      <c r="O26" s="41">
        <v>46</v>
      </c>
      <c r="P26" s="53">
        <f t="shared" si="1"/>
        <v>1247</v>
      </c>
    </row>
    <row r="27" spans="1:16" x14ac:dyDescent="0.25">
      <c r="A27" s="54"/>
      <c r="B27" s="40">
        <v>22</v>
      </c>
      <c r="C27" s="55">
        <v>1082</v>
      </c>
      <c r="D27" s="55">
        <v>923.35460399999999</v>
      </c>
      <c r="E27" s="40">
        <v>346.81960500000002</v>
      </c>
      <c r="F27" s="40">
        <v>531.849198</v>
      </c>
      <c r="G27" s="40">
        <v>2.7058819999999999</v>
      </c>
      <c r="H27" s="56">
        <v>2.313253</v>
      </c>
      <c r="I27" s="40">
        <v>734</v>
      </c>
      <c r="J27" s="40">
        <v>202</v>
      </c>
      <c r="K27" s="41">
        <v>8</v>
      </c>
      <c r="L27" s="53">
        <f t="shared" si="0"/>
        <v>524</v>
      </c>
      <c r="M27" s="57">
        <v>594</v>
      </c>
      <c r="N27" s="41">
        <v>152</v>
      </c>
      <c r="O27" s="41">
        <v>6</v>
      </c>
      <c r="P27" s="53">
        <f t="shared" si="1"/>
        <v>436</v>
      </c>
    </row>
    <row r="28" spans="1:16" x14ac:dyDescent="0.25">
      <c r="A28" s="54"/>
      <c r="B28" s="40">
        <v>23</v>
      </c>
      <c r="C28" s="55">
        <v>3722</v>
      </c>
      <c r="D28" s="55">
        <v>2837.8145330000002</v>
      </c>
      <c r="E28" s="40">
        <v>1091.4376950000001</v>
      </c>
      <c r="F28" s="40">
        <v>1470.591336</v>
      </c>
      <c r="G28" s="40">
        <v>144.05287300000001</v>
      </c>
      <c r="H28" s="56">
        <v>81.399298000000002</v>
      </c>
      <c r="I28" s="40">
        <v>2426</v>
      </c>
      <c r="J28" s="40">
        <v>743</v>
      </c>
      <c r="K28" s="41">
        <v>50</v>
      </c>
      <c r="L28" s="53">
        <f t="shared" si="0"/>
        <v>1633</v>
      </c>
      <c r="M28" s="57">
        <v>1872</v>
      </c>
      <c r="N28" s="41">
        <v>502</v>
      </c>
      <c r="O28" s="41">
        <v>34</v>
      </c>
      <c r="P28" s="53">
        <f t="shared" si="1"/>
        <v>1336</v>
      </c>
    </row>
    <row r="29" spans="1:16" x14ac:dyDescent="0.25">
      <c r="A29" s="54"/>
      <c r="B29" s="40">
        <v>24</v>
      </c>
      <c r="C29" s="55">
        <v>2815</v>
      </c>
      <c r="D29" s="55">
        <v>2193.9247350000001</v>
      </c>
      <c r="E29" s="40">
        <v>419.28572500000001</v>
      </c>
      <c r="F29" s="40">
        <v>1596.3313129999999</v>
      </c>
      <c r="G29" s="40">
        <v>47.307693</v>
      </c>
      <c r="H29" s="56">
        <v>106.00000199999999</v>
      </c>
      <c r="I29" s="40">
        <v>1969</v>
      </c>
      <c r="J29" s="40">
        <v>353</v>
      </c>
      <c r="K29" s="41">
        <v>59</v>
      </c>
      <c r="L29" s="53">
        <f t="shared" si="0"/>
        <v>1557</v>
      </c>
      <c r="M29" s="57">
        <v>1680</v>
      </c>
      <c r="N29" s="41">
        <v>262</v>
      </c>
      <c r="O29" s="41">
        <v>47</v>
      </c>
      <c r="P29" s="53">
        <f t="shared" si="1"/>
        <v>1371</v>
      </c>
    </row>
    <row r="30" spans="1:16" x14ac:dyDescent="0.25">
      <c r="A30" s="52"/>
      <c r="B30" s="40">
        <v>25</v>
      </c>
      <c r="C30" s="55">
        <v>3128</v>
      </c>
      <c r="D30" s="55">
        <v>1825.54152</v>
      </c>
      <c r="E30" s="40">
        <v>913.31305999999995</v>
      </c>
      <c r="F30" s="40">
        <v>551.46142199999997</v>
      </c>
      <c r="G30" s="40">
        <v>142.11221</v>
      </c>
      <c r="H30" s="56">
        <v>196.085228</v>
      </c>
      <c r="I30" s="40">
        <v>1616</v>
      </c>
      <c r="J30" s="40">
        <v>685</v>
      </c>
      <c r="K30" s="41">
        <v>33</v>
      </c>
      <c r="L30" s="53">
        <f t="shared" si="0"/>
        <v>898</v>
      </c>
      <c r="M30" s="57">
        <v>1045</v>
      </c>
      <c r="N30" s="41">
        <v>408</v>
      </c>
      <c r="O30" s="41">
        <v>23</v>
      </c>
      <c r="P30" s="53">
        <f t="shared" si="1"/>
        <v>614</v>
      </c>
    </row>
    <row r="31" spans="1:16" x14ac:dyDescent="0.25">
      <c r="A31" s="52"/>
      <c r="B31" s="40">
        <v>26</v>
      </c>
      <c r="C31" s="55">
        <v>3002</v>
      </c>
      <c r="D31" s="55">
        <v>2431.1263669999998</v>
      </c>
      <c r="E31" s="40">
        <v>1008.121796</v>
      </c>
      <c r="F31" s="40">
        <v>925.29660000000001</v>
      </c>
      <c r="G31" s="40">
        <v>230.87533300000001</v>
      </c>
      <c r="H31" s="56">
        <v>196.14035000000001</v>
      </c>
      <c r="I31" s="40">
        <v>1509</v>
      </c>
      <c r="J31" s="40">
        <v>693</v>
      </c>
      <c r="K31" s="41">
        <v>72</v>
      </c>
      <c r="L31" s="53">
        <f t="shared" si="0"/>
        <v>744</v>
      </c>
      <c r="M31" s="57">
        <v>914</v>
      </c>
      <c r="N31" s="41">
        <v>397</v>
      </c>
      <c r="O31" s="41">
        <v>35</v>
      </c>
      <c r="P31" s="53">
        <f t="shared" si="1"/>
        <v>482</v>
      </c>
    </row>
    <row r="32" spans="1:16" x14ac:dyDescent="0.25">
      <c r="A32" s="52"/>
      <c r="B32" s="40">
        <v>27</v>
      </c>
      <c r="C32" s="55">
        <v>8009</v>
      </c>
      <c r="D32" s="55">
        <v>5251.3320679999997</v>
      </c>
      <c r="E32" s="40">
        <v>1958.564703</v>
      </c>
      <c r="F32" s="40">
        <v>2108.2422000000001</v>
      </c>
      <c r="G32" s="40">
        <v>592.01266099999998</v>
      </c>
      <c r="H32" s="56">
        <v>577.77441499999998</v>
      </c>
      <c r="I32" s="40">
        <v>3953</v>
      </c>
      <c r="J32" s="40">
        <v>1675</v>
      </c>
      <c r="K32" s="41">
        <v>123</v>
      </c>
      <c r="L32" s="53">
        <f t="shared" si="0"/>
        <v>2155</v>
      </c>
      <c r="M32" s="57">
        <v>2689</v>
      </c>
      <c r="N32" s="41">
        <v>1117</v>
      </c>
      <c r="O32" s="41">
        <v>82</v>
      </c>
      <c r="P32" s="53">
        <f t="shared" si="1"/>
        <v>1490</v>
      </c>
    </row>
    <row r="33" spans="1:16" x14ac:dyDescent="0.25">
      <c r="A33" s="52"/>
      <c r="B33" s="40">
        <v>28</v>
      </c>
      <c r="C33" s="55">
        <v>9144</v>
      </c>
      <c r="D33" s="55">
        <v>6404.9991920000002</v>
      </c>
      <c r="E33" s="40">
        <v>2904.99991</v>
      </c>
      <c r="F33" s="40">
        <v>2199.999417</v>
      </c>
      <c r="G33" s="40">
        <v>389.999909</v>
      </c>
      <c r="H33" s="56">
        <v>665.00010499999996</v>
      </c>
      <c r="I33" s="40">
        <v>4494</v>
      </c>
      <c r="J33" s="40">
        <v>1818</v>
      </c>
      <c r="K33" s="41">
        <v>142</v>
      </c>
      <c r="L33" s="53">
        <f t="shared" si="0"/>
        <v>2534</v>
      </c>
      <c r="M33" s="57">
        <v>3087</v>
      </c>
      <c r="N33" s="41">
        <v>1213</v>
      </c>
      <c r="O33" s="41">
        <v>84</v>
      </c>
      <c r="P33" s="53">
        <f t="shared" si="1"/>
        <v>1790</v>
      </c>
    </row>
    <row r="34" spans="1:16" x14ac:dyDescent="0.25">
      <c r="A34" s="52"/>
      <c r="B34" s="40">
        <v>29</v>
      </c>
      <c r="C34" s="55">
        <v>7666</v>
      </c>
      <c r="D34" s="55">
        <v>3594.9998220000002</v>
      </c>
      <c r="E34" s="40">
        <v>1445.000211</v>
      </c>
      <c r="F34" s="40">
        <v>1714.9997149999999</v>
      </c>
      <c r="G34" s="40">
        <v>50</v>
      </c>
      <c r="H34" s="56">
        <v>274.99989900000003</v>
      </c>
      <c r="I34" s="40">
        <v>3731</v>
      </c>
      <c r="J34" s="40">
        <v>1583</v>
      </c>
      <c r="K34" s="41">
        <v>115</v>
      </c>
      <c r="L34" s="53">
        <f t="shared" si="0"/>
        <v>2033</v>
      </c>
      <c r="M34" s="57">
        <v>2607</v>
      </c>
      <c r="N34" s="41">
        <v>1039</v>
      </c>
      <c r="O34" s="41">
        <v>84</v>
      </c>
      <c r="P34" s="53">
        <f t="shared" si="1"/>
        <v>1484</v>
      </c>
    </row>
    <row r="35" spans="1:16" x14ac:dyDescent="0.25">
      <c r="A35" s="52"/>
      <c r="B35" s="40">
        <v>30</v>
      </c>
      <c r="C35" s="55">
        <v>1710</v>
      </c>
      <c r="D35" s="55">
        <v>1052.04638</v>
      </c>
      <c r="E35" s="40">
        <v>277.75077800000003</v>
      </c>
      <c r="F35" s="40">
        <v>351.14318500000002</v>
      </c>
      <c r="G35" s="40">
        <v>303.15951000000001</v>
      </c>
      <c r="H35" s="56">
        <v>115.588139</v>
      </c>
      <c r="I35" s="40">
        <v>535</v>
      </c>
      <c r="J35" s="40">
        <v>275</v>
      </c>
      <c r="K35" s="41">
        <v>5</v>
      </c>
      <c r="L35" s="53">
        <f t="shared" si="0"/>
        <v>255</v>
      </c>
      <c r="M35" s="57">
        <v>295</v>
      </c>
      <c r="N35" s="41">
        <v>150</v>
      </c>
      <c r="O35" s="41">
        <v>3</v>
      </c>
      <c r="P35" s="53">
        <f t="shared" si="1"/>
        <v>142</v>
      </c>
    </row>
    <row r="36" spans="1:16" x14ac:dyDescent="0.25">
      <c r="A36" s="52"/>
      <c r="B36" s="40">
        <v>31</v>
      </c>
      <c r="C36" s="55">
        <v>9570</v>
      </c>
      <c r="D36" s="55">
        <v>5680.0002999999997</v>
      </c>
      <c r="E36" s="40">
        <v>3070.0002300000001</v>
      </c>
      <c r="F36" s="40">
        <v>1445.0000359999999</v>
      </c>
      <c r="G36" s="40">
        <v>820.000001</v>
      </c>
      <c r="H36" s="56">
        <v>245.00001800000001</v>
      </c>
      <c r="I36" s="40">
        <v>4104</v>
      </c>
      <c r="J36" s="40">
        <v>2279</v>
      </c>
      <c r="K36" s="41">
        <v>70</v>
      </c>
      <c r="L36" s="53">
        <f t="shared" si="0"/>
        <v>1755</v>
      </c>
      <c r="M36" s="57">
        <v>2491</v>
      </c>
      <c r="N36" s="41">
        <v>1340</v>
      </c>
      <c r="O36" s="41">
        <v>46</v>
      </c>
      <c r="P36" s="53">
        <f t="shared" si="1"/>
        <v>1105</v>
      </c>
    </row>
    <row r="37" spans="1:16" x14ac:dyDescent="0.25">
      <c r="A37" s="52"/>
      <c r="B37" s="40">
        <v>32</v>
      </c>
      <c r="C37" s="55">
        <v>9206</v>
      </c>
      <c r="D37" s="55">
        <v>5051.5811139999996</v>
      </c>
      <c r="E37" s="40">
        <v>2547.8559489999998</v>
      </c>
      <c r="F37" s="40">
        <v>1606.434827</v>
      </c>
      <c r="G37" s="40">
        <v>664.99188900000001</v>
      </c>
      <c r="H37" s="56">
        <v>197.29844800000001</v>
      </c>
      <c r="I37" s="40">
        <v>3989</v>
      </c>
      <c r="J37" s="40">
        <v>1978</v>
      </c>
      <c r="K37" s="41">
        <v>45</v>
      </c>
      <c r="L37" s="53">
        <f t="shared" si="0"/>
        <v>1966</v>
      </c>
      <c r="M37" s="57">
        <v>2412</v>
      </c>
      <c r="N37" s="41">
        <v>1122</v>
      </c>
      <c r="O37" s="41">
        <v>29</v>
      </c>
      <c r="P37" s="53">
        <f t="shared" si="1"/>
        <v>1261</v>
      </c>
    </row>
    <row r="38" spans="1:16" x14ac:dyDescent="0.25">
      <c r="A38" s="52"/>
      <c r="B38" s="40">
        <v>33</v>
      </c>
      <c r="C38" s="55">
        <v>6290</v>
      </c>
      <c r="D38" s="55">
        <v>4065.3254940000002</v>
      </c>
      <c r="E38" s="40">
        <v>1719.60061</v>
      </c>
      <c r="F38" s="40">
        <v>1764.7938750000001</v>
      </c>
      <c r="G38" s="40">
        <v>363.94200599999999</v>
      </c>
      <c r="H38" s="56">
        <v>158.98899800000001</v>
      </c>
      <c r="I38" s="40">
        <v>3305</v>
      </c>
      <c r="J38" s="40">
        <v>1359</v>
      </c>
      <c r="K38" s="41">
        <v>51</v>
      </c>
      <c r="L38" s="53">
        <f t="shared" si="0"/>
        <v>1895</v>
      </c>
      <c r="M38" s="57">
        <v>2326</v>
      </c>
      <c r="N38" s="41">
        <v>862</v>
      </c>
      <c r="O38" s="41">
        <v>35</v>
      </c>
      <c r="P38" s="53">
        <f t="shared" si="1"/>
        <v>1429</v>
      </c>
    </row>
    <row r="39" spans="1:16" x14ac:dyDescent="0.25">
      <c r="A39" s="52"/>
      <c r="B39" s="40">
        <v>34</v>
      </c>
      <c r="C39" s="55">
        <v>6073</v>
      </c>
      <c r="D39" s="55">
        <v>3749.9996120000001</v>
      </c>
      <c r="E39" s="40">
        <v>1579.999503</v>
      </c>
      <c r="F39" s="40">
        <v>1560.000002</v>
      </c>
      <c r="G39" s="40">
        <v>465.00010500000002</v>
      </c>
      <c r="H39" s="56">
        <v>134.99999800000001</v>
      </c>
      <c r="I39" s="40">
        <v>2921</v>
      </c>
      <c r="J39" s="40">
        <v>1365</v>
      </c>
      <c r="K39" s="41">
        <v>65</v>
      </c>
      <c r="L39" s="53">
        <f t="shared" si="0"/>
        <v>1491</v>
      </c>
      <c r="M39" s="57">
        <v>1821</v>
      </c>
      <c r="N39" s="41">
        <v>799</v>
      </c>
      <c r="O39" s="41">
        <v>45</v>
      </c>
      <c r="P39" s="53">
        <f t="shared" si="1"/>
        <v>977</v>
      </c>
    </row>
    <row r="40" spans="1:16" x14ac:dyDescent="0.25">
      <c r="A40" s="52"/>
      <c r="B40" s="40">
        <v>35</v>
      </c>
      <c r="C40" s="55">
        <v>8912</v>
      </c>
      <c r="D40" s="55">
        <v>5772.0007999999998</v>
      </c>
      <c r="E40" s="40">
        <v>2835.0000169999998</v>
      </c>
      <c r="F40" s="40">
        <v>1665.000634</v>
      </c>
      <c r="G40" s="40">
        <v>575.00000199999999</v>
      </c>
      <c r="H40" s="56">
        <v>585.00010099999997</v>
      </c>
      <c r="I40" s="40">
        <v>4236</v>
      </c>
      <c r="J40" s="40">
        <v>2040</v>
      </c>
      <c r="K40" s="41">
        <v>124</v>
      </c>
      <c r="L40" s="53">
        <f t="shared" si="0"/>
        <v>2072</v>
      </c>
      <c r="M40" s="57">
        <v>2717</v>
      </c>
      <c r="N40" s="41">
        <v>1264</v>
      </c>
      <c r="O40" s="41">
        <v>65</v>
      </c>
      <c r="P40" s="53">
        <f t="shared" si="1"/>
        <v>1388</v>
      </c>
    </row>
    <row r="41" spans="1:16" x14ac:dyDescent="0.25">
      <c r="A41" s="52"/>
      <c r="B41" s="40">
        <v>36</v>
      </c>
      <c r="C41" s="55">
        <v>3559</v>
      </c>
      <c r="D41" s="55">
        <v>1858.999485</v>
      </c>
      <c r="E41" s="40">
        <v>989.99968899999999</v>
      </c>
      <c r="F41" s="40">
        <v>354.99990500000001</v>
      </c>
      <c r="G41" s="40">
        <v>148.99989500000001</v>
      </c>
      <c r="H41" s="56">
        <v>365.00000699999998</v>
      </c>
      <c r="I41" s="40">
        <v>1625</v>
      </c>
      <c r="J41" s="40">
        <v>768</v>
      </c>
      <c r="K41" s="41">
        <v>79</v>
      </c>
      <c r="L41" s="53">
        <f t="shared" si="0"/>
        <v>778</v>
      </c>
      <c r="M41" s="57">
        <v>979</v>
      </c>
      <c r="N41" s="41">
        <v>475</v>
      </c>
      <c r="O41" s="41">
        <v>36</v>
      </c>
      <c r="P41" s="53">
        <f t="shared" si="1"/>
        <v>468</v>
      </c>
    </row>
    <row r="42" spans="1:16" x14ac:dyDescent="0.25">
      <c r="A42" s="52"/>
      <c r="B42" s="40">
        <v>37</v>
      </c>
      <c r="C42" s="55">
        <v>4873</v>
      </c>
      <c r="D42" s="55">
        <v>3114.5178270000001</v>
      </c>
      <c r="E42" s="40">
        <v>1265.85247</v>
      </c>
      <c r="F42" s="40">
        <v>782.18081700000005</v>
      </c>
      <c r="G42" s="40">
        <v>200.6037</v>
      </c>
      <c r="H42" s="56">
        <v>775.80547899999999</v>
      </c>
      <c r="I42" s="40">
        <v>1783</v>
      </c>
      <c r="J42" s="40">
        <v>777</v>
      </c>
      <c r="K42" s="41">
        <v>83</v>
      </c>
      <c r="L42" s="53">
        <f t="shared" si="0"/>
        <v>923</v>
      </c>
      <c r="M42" s="57">
        <v>1127</v>
      </c>
      <c r="N42" s="41">
        <v>481</v>
      </c>
      <c r="O42" s="41">
        <v>41</v>
      </c>
      <c r="P42" s="53">
        <f t="shared" si="1"/>
        <v>605</v>
      </c>
    </row>
    <row r="43" spans="1:16" x14ac:dyDescent="0.25">
      <c r="A43" s="52"/>
      <c r="B43" s="40">
        <v>38</v>
      </c>
      <c r="C43" s="55">
        <v>4508</v>
      </c>
      <c r="D43" s="55">
        <v>2002.822848</v>
      </c>
      <c r="E43" s="40">
        <v>950.49982699999998</v>
      </c>
      <c r="F43" s="40">
        <v>434.272088</v>
      </c>
      <c r="G43" s="40">
        <v>391.14759700000002</v>
      </c>
      <c r="H43" s="56">
        <v>155.40335099999999</v>
      </c>
      <c r="I43" s="40">
        <v>1391</v>
      </c>
      <c r="J43" s="40">
        <v>711</v>
      </c>
      <c r="K43" s="41">
        <v>36</v>
      </c>
      <c r="L43" s="53">
        <f t="shared" si="0"/>
        <v>644</v>
      </c>
      <c r="M43" s="57">
        <v>790</v>
      </c>
      <c r="N43" s="41">
        <v>379</v>
      </c>
      <c r="O43" s="41">
        <v>18</v>
      </c>
      <c r="P43" s="53">
        <f t="shared" si="1"/>
        <v>393</v>
      </c>
    </row>
    <row r="44" spans="1:16" x14ac:dyDescent="0.25">
      <c r="A44" s="52"/>
      <c r="B44" s="40">
        <v>39</v>
      </c>
      <c r="C44" s="55">
        <v>4792</v>
      </c>
      <c r="D44" s="55">
        <v>2788.794594</v>
      </c>
      <c r="E44" s="40">
        <v>1466.9457070000001</v>
      </c>
      <c r="F44" s="40">
        <v>693.698081</v>
      </c>
      <c r="G44" s="40">
        <v>231.43347700000001</v>
      </c>
      <c r="H44" s="56">
        <v>372.829881</v>
      </c>
      <c r="I44" s="40">
        <v>1993</v>
      </c>
      <c r="J44" s="40">
        <v>1089</v>
      </c>
      <c r="K44" s="41">
        <v>50</v>
      </c>
      <c r="L44" s="53">
        <f t="shared" si="0"/>
        <v>854</v>
      </c>
      <c r="M44" s="57">
        <v>1218</v>
      </c>
      <c r="N44" s="41">
        <v>658</v>
      </c>
      <c r="O44" s="41">
        <v>27</v>
      </c>
      <c r="P44" s="53">
        <f t="shared" si="1"/>
        <v>533</v>
      </c>
    </row>
    <row r="45" spans="1:16" x14ac:dyDescent="0.25">
      <c r="A45" s="52"/>
      <c r="B45" s="40">
        <v>40</v>
      </c>
      <c r="C45" s="55">
        <v>6007</v>
      </c>
      <c r="D45" s="55">
        <v>3529.3135139999999</v>
      </c>
      <c r="E45" s="40">
        <v>2006.6471859999999</v>
      </c>
      <c r="F45" s="40">
        <v>1002.627153</v>
      </c>
      <c r="G45" s="40">
        <v>452.99989299999999</v>
      </c>
      <c r="H45" s="56">
        <v>51.402926999999998</v>
      </c>
      <c r="I45" s="40">
        <v>2907</v>
      </c>
      <c r="J45" s="40">
        <v>1518</v>
      </c>
      <c r="K45" s="41">
        <v>41</v>
      </c>
      <c r="L45" s="53">
        <f t="shared" si="0"/>
        <v>1348</v>
      </c>
      <c r="M45" s="57">
        <v>1910</v>
      </c>
      <c r="N45" s="41">
        <v>949</v>
      </c>
      <c r="O45" s="41">
        <v>33</v>
      </c>
      <c r="P45" s="53">
        <f t="shared" si="1"/>
        <v>928</v>
      </c>
    </row>
    <row r="46" spans="1:16" x14ac:dyDescent="0.25">
      <c r="A46" s="52"/>
      <c r="B46" s="40">
        <v>41</v>
      </c>
      <c r="C46" s="55">
        <v>4739</v>
      </c>
      <c r="D46" s="55">
        <v>3869.1045810000001</v>
      </c>
      <c r="E46" s="40">
        <v>1442.472978</v>
      </c>
      <c r="F46" s="40">
        <v>2163.6316419999998</v>
      </c>
      <c r="G46" s="40">
        <v>237.99997400000001</v>
      </c>
      <c r="H46" s="56">
        <v>25</v>
      </c>
      <c r="I46" s="40">
        <v>3011</v>
      </c>
      <c r="J46" s="40">
        <v>1165</v>
      </c>
      <c r="K46" s="41">
        <v>48</v>
      </c>
      <c r="L46" s="53">
        <f t="shared" si="0"/>
        <v>1798</v>
      </c>
      <c r="M46" s="57">
        <v>2368</v>
      </c>
      <c r="N46" s="41">
        <v>822</v>
      </c>
      <c r="O46" s="41">
        <v>36</v>
      </c>
      <c r="P46" s="53">
        <f t="shared" si="1"/>
        <v>1510</v>
      </c>
    </row>
    <row r="47" spans="1:16" x14ac:dyDescent="0.25">
      <c r="A47" s="52"/>
      <c r="B47" s="40">
        <v>42</v>
      </c>
      <c r="C47" s="55">
        <v>4659</v>
      </c>
      <c r="D47" s="55">
        <v>3561.672634</v>
      </c>
      <c r="E47" s="40">
        <v>1076.95578</v>
      </c>
      <c r="F47" s="40">
        <v>2191.6430500000001</v>
      </c>
      <c r="G47" s="40">
        <v>110.579536</v>
      </c>
      <c r="H47" s="56">
        <v>140.994281</v>
      </c>
      <c r="I47" s="40">
        <v>3232</v>
      </c>
      <c r="J47" s="40">
        <v>1043</v>
      </c>
      <c r="K47" s="41">
        <v>61</v>
      </c>
      <c r="L47" s="53">
        <f t="shared" si="0"/>
        <v>2128</v>
      </c>
      <c r="M47" s="57">
        <v>2575</v>
      </c>
      <c r="N47" s="41">
        <v>762</v>
      </c>
      <c r="O47" s="41">
        <v>44</v>
      </c>
      <c r="P47" s="53">
        <f t="shared" si="1"/>
        <v>1769</v>
      </c>
    </row>
    <row r="48" spans="1:16" x14ac:dyDescent="0.25">
      <c r="A48" s="52"/>
      <c r="B48" s="40">
        <v>43</v>
      </c>
      <c r="C48" s="55">
        <v>4567</v>
      </c>
      <c r="D48" s="55">
        <v>2851.3126860000002</v>
      </c>
      <c r="E48" s="40">
        <v>1672.024109</v>
      </c>
      <c r="F48" s="40">
        <v>947.43741999999997</v>
      </c>
      <c r="G48" s="40">
        <v>147.28639999999999</v>
      </c>
      <c r="H48" s="56">
        <v>48.517149000000003</v>
      </c>
      <c r="I48" s="40">
        <v>2463</v>
      </c>
      <c r="J48" s="40">
        <v>1222</v>
      </c>
      <c r="K48" s="41">
        <v>31</v>
      </c>
      <c r="L48" s="53">
        <f t="shared" si="0"/>
        <v>1210</v>
      </c>
      <c r="M48" s="57">
        <v>1583</v>
      </c>
      <c r="N48" s="41">
        <v>720</v>
      </c>
      <c r="O48" s="41">
        <v>18</v>
      </c>
      <c r="P48" s="53">
        <f t="shared" si="1"/>
        <v>845</v>
      </c>
    </row>
    <row r="49" spans="1:16" x14ac:dyDescent="0.25">
      <c r="A49" s="52"/>
      <c r="B49" s="40">
        <v>44</v>
      </c>
      <c r="C49" s="55">
        <v>3777</v>
      </c>
      <c r="D49" s="55">
        <v>2269.8391499999998</v>
      </c>
      <c r="E49" s="40">
        <v>1556.754359</v>
      </c>
      <c r="F49" s="40">
        <v>407.763487</v>
      </c>
      <c r="G49" s="40">
        <v>118.088641</v>
      </c>
      <c r="H49" s="56">
        <v>146.73265699999999</v>
      </c>
      <c r="I49" s="40">
        <v>1706</v>
      </c>
      <c r="J49" s="40">
        <v>1042</v>
      </c>
      <c r="K49" s="41">
        <v>35</v>
      </c>
      <c r="L49" s="53">
        <f t="shared" si="0"/>
        <v>629</v>
      </c>
      <c r="M49" s="57">
        <v>995</v>
      </c>
      <c r="N49" s="41">
        <v>597</v>
      </c>
      <c r="O49" s="41">
        <v>12</v>
      </c>
      <c r="P49" s="53">
        <f t="shared" si="1"/>
        <v>386</v>
      </c>
    </row>
    <row r="50" spans="1:16" x14ac:dyDescent="0.25">
      <c r="A50" s="52"/>
      <c r="B50" s="40">
        <v>45</v>
      </c>
      <c r="C50" s="55">
        <v>8672</v>
      </c>
      <c r="D50" s="55">
        <v>3752.1376540000001</v>
      </c>
      <c r="E50" s="40">
        <v>2223.061185</v>
      </c>
      <c r="F50" s="40">
        <v>600.857033</v>
      </c>
      <c r="G50" s="40">
        <v>304.00012500000003</v>
      </c>
      <c r="H50" s="56">
        <v>569.21930499999996</v>
      </c>
      <c r="I50" s="40">
        <v>3423</v>
      </c>
      <c r="J50" s="40">
        <v>2008</v>
      </c>
      <c r="K50" s="41">
        <v>107</v>
      </c>
      <c r="L50" s="53">
        <f t="shared" si="0"/>
        <v>1308</v>
      </c>
      <c r="M50" s="57">
        <v>1771</v>
      </c>
      <c r="N50" s="41">
        <v>1059</v>
      </c>
      <c r="O50" s="41">
        <v>52</v>
      </c>
      <c r="P50" s="53">
        <f t="shared" si="1"/>
        <v>660</v>
      </c>
    </row>
    <row r="51" spans="1:16" x14ac:dyDescent="0.25">
      <c r="A51" s="52"/>
      <c r="B51" s="40">
        <v>46</v>
      </c>
      <c r="C51" s="55">
        <v>7766</v>
      </c>
      <c r="D51" s="55">
        <v>4921.5991450000001</v>
      </c>
      <c r="E51" s="40">
        <v>2560.7920920000001</v>
      </c>
      <c r="F51" s="40">
        <v>1555.228576</v>
      </c>
      <c r="G51" s="40">
        <v>455.00005700000003</v>
      </c>
      <c r="H51" s="56">
        <v>251.411765</v>
      </c>
      <c r="I51" s="40">
        <v>3725</v>
      </c>
      <c r="J51" s="40">
        <v>2200</v>
      </c>
      <c r="K51" s="41">
        <v>55</v>
      </c>
      <c r="L51" s="53">
        <f t="shared" si="0"/>
        <v>1470</v>
      </c>
      <c r="M51" s="57">
        <v>2312</v>
      </c>
      <c r="N51" s="41">
        <v>1322</v>
      </c>
      <c r="O51" s="41">
        <v>30</v>
      </c>
      <c r="P51" s="53">
        <f t="shared" si="1"/>
        <v>960</v>
      </c>
    </row>
    <row r="52" spans="1:16" x14ac:dyDescent="0.25">
      <c r="A52" s="52"/>
      <c r="B52" s="40">
        <v>47</v>
      </c>
      <c r="C52" s="55">
        <v>7704</v>
      </c>
      <c r="D52" s="55">
        <v>4608.2863180000004</v>
      </c>
      <c r="E52" s="40">
        <v>2326.7264359999999</v>
      </c>
      <c r="F52" s="40">
        <v>1157.020626</v>
      </c>
      <c r="G52" s="40">
        <v>428.47323399999999</v>
      </c>
      <c r="H52" s="56">
        <v>623.36998500000004</v>
      </c>
      <c r="I52" s="40">
        <v>3451</v>
      </c>
      <c r="J52" s="40">
        <v>1760</v>
      </c>
      <c r="K52" s="41">
        <v>156</v>
      </c>
      <c r="L52" s="53">
        <f t="shared" si="0"/>
        <v>1535</v>
      </c>
      <c r="M52" s="57">
        <v>2120</v>
      </c>
      <c r="N52" s="41">
        <v>1075</v>
      </c>
      <c r="O52" s="41">
        <v>89</v>
      </c>
      <c r="P52" s="53">
        <f t="shared" si="1"/>
        <v>956</v>
      </c>
    </row>
    <row r="53" spans="1:16" x14ac:dyDescent="0.25">
      <c r="A53" s="52"/>
      <c r="B53" s="40">
        <v>48</v>
      </c>
      <c r="C53" s="55">
        <v>1962</v>
      </c>
      <c r="D53" s="55">
        <v>1158.358013</v>
      </c>
      <c r="E53" s="40">
        <v>855.77247699999998</v>
      </c>
      <c r="F53" s="40">
        <v>262.22190499999999</v>
      </c>
      <c r="G53" s="40">
        <v>6.8148150000000003</v>
      </c>
      <c r="H53" s="56">
        <v>30.977395999999999</v>
      </c>
      <c r="I53" s="40">
        <v>804</v>
      </c>
      <c r="J53" s="40">
        <v>427</v>
      </c>
      <c r="K53" s="41">
        <v>39</v>
      </c>
      <c r="L53" s="53">
        <f t="shared" si="0"/>
        <v>338</v>
      </c>
      <c r="M53" s="57">
        <v>425</v>
      </c>
      <c r="N53" s="41">
        <v>233</v>
      </c>
      <c r="O53" s="41">
        <v>22</v>
      </c>
      <c r="P53" s="53">
        <f t="shared" si="1"/>
        <v>170</v>
      </c>
    </row>
    <row r="54" spans="1:16" x14ac:dyDescent="0.25">
      <c r="A54" s="52"/>
      <c r="B54" s="40">
        <v>49</v>
      </c>
      <c r="C54" s="55">
        <v>4175</v>
      </c>
      <c r="D54" s="55">
        <v>2995.404454</v>
      </c>
      <c r="E54" s="40">
        <v>1593.632108</v>
      </c>
      <c r="F54" s="40">
        <v>995.54299700000001</v>
      </c>
      <c r="G54" s="40">
        <v>317.87913800000001</v>
      </c>
      <c r="H54" s="56">
        <v>82.692311000000004</v>
      </c>
      <c r="I54" s="40">
        <v>2244</v>
      </c>
      <c r="J54" s="40">
        <v>1219</v>
      </c>
      <c r="K54" s="41">
        <v>38</v>
      </c>
      <c r="L54" s="53">
        <f t="shared" si="0"/>
        <v>987</v>
      </c>
      <c r="M54" s="57">
        <v>1433</v>
      </c>
      <c r="N54" s="41">
        <v>731</v>
      </c>
      <c r="O54" s="41">
        <v>19</v>
      </c>
      <c r="P54" s="53">
        <f t="shared" si="1"/>
        <v>683</v>
      </c>
    </row>
    <row r="55" spans="1:16" x14ac:dyDescent="0.25">
      <c r="A55" s="52"/>
      <c r="B55" s="40">
        <v>50</v>
      </c>
      <c r="C55" s="55">
        <v>7173</v>
      </c>
      <c r="D55" s="55">
        <v>3141.8823539999999</v>
      </c>
      <c r="E55" s="40">
        <v>1903.878494</v>
      </c>
      <c r="F55" s="40">
        <v>567.48272099999997</v>
      </c>
      <c r="G55" s="40">
        <v>210.867389</v>
      </c>
      <c r="H55" s="56">
        <v>423.088438</v>
      </c>
      <c r="I55" s="40">
        <v>2673</v>
      </c>
      <c r="J55" s="40">
        <v>1630</v>
      </c>
      <c r="K55" s="41">
        <v>49</v>
      </c>
      <c r="L55" s="53">
        <f t="shared" si="0"/>
        <v>994</v>
      </c>
      <c r="M55" s="57">
        <v>1310</v>
      </c>
      <c r="N55" s="41">
        <v>761</v>
      </c>
      <c r="O55" s="41">
        <v>26</v>
      </c>
      <c r="P55" s="53">
        <f t="shared" si="1"/>
        <v>523</v>
      </c>
    </row>
    <row r="56" spans="1:16" x14ac:dyDescent="0.25">
      <c r="A56" s="52"/>
      <c r="B56" s="40">
        <v>51</v>
      </c>
      <c r="C56" s="55">
        <v>7667</v>
      </c>
      <c r="D56" s="55">
        <v>3363.999902</v>
      </c>
      <c r="E56" s="40">
        <v>1959.9999130000001</v>
      </c>
      <c r="F56" s="40">
        <v>329.99990100000002</v>
      </c>
      <c r="G56" s="40">
        <v>234.99997400000001</v>
      </c>
      <c r="H56" s="56">
        <v>764.00009499999999</v>
      </c>
      <c r="I56" s="40">
        <v>2281</v>
      </c>
      <c r="J56" s="40">
        <v>1272</v>
      </c>
      <c r="K56" s="41">
        <v>117</v>
      </c>
      <c r="L56" s="53">
        <f t="shared" si="0"/>
        <v>892</v>
      </c>
      <c r="M56" s="57">
        <v>1005</v>
      </c>
      <c r="N56" s="41">
        <v>596</v>
      </c>
      <c r="O56" s="41">
        <v>42</v>
      </c>
      <c r="P56" s="53">
        <f t="shared" si="1"/>
        <v>367</v>
      </c>
    </row>
    <row r="57" spans="1:16" x14ac:dyDescent="0.25">
      <c r="A57" s="52"/>
      <c r="B57" s="40">
        <v>52</v>
      </c>
      <c r="C57" s="55">
        <v>6052</v>
      </c>
      <c r="D57" s="55">
        <v>2204.0553829999999</v>
      </c>
      <c r="E57" s="40">
        <v>1463.3483679999999</v>
      </c>
      <c r="F57" s="40">
        <v>181.46190200000001</v>
      </c>
      <c r="G57" s="40">
        <v>129.202258</v>
      </c>
      <c r="H57" s="56">
        <v>385.89242000000002</v>
      </c>
      <c r="I57" s="40">
        <v>1900</v>
      </c>
      <c r="J57" s="40">
        <v>1052</v>
      </c>
      <c r="K57" s="41">
        <v>120</v>
      </c>
      <c r="L57" s="53">
        <f t="shared" si="0"/>
        <v>728</v>
      </c>
      <c r="M57" s="57">
        <v>949</v>
      </c>
      <c r="N57" s="41">
        <v>522</v>
      </c>
      <c r="O57" s="41">
        <v>54</v>
      </c>
      <c r="P57" s="53">
        <f t="shared" si="1"/>
        <v>373</v>
      </c>
    </row>
    <row r="58" spans="1:16" x14ac:dyDescent="0.25">
      <c r="A58" s="52"/>
      <c r="B58" s="40">
        <v>53</v>
      </c>
      <c r="C58" s="55">
        <v>10159</v>
      </c>
      <c r="D58" s="55">
        <v>5419.3935670000001</v>
      </c>
      <c r="E58" s="40">
        <v>2638.1891089999999</v>
      </c>
      <c r="F58" s="40">
        <v>945.89046699999994</v>
      </c>
      <c r="G58" s="40">
        <v>347.28139700000003</v>
      </c>
      <c r="H58" s="56">
        <v>1427.241865</v>
      </c>
      <c r="I58" s="40">
        <v>4228</v>
      </c>
      <c r="J58" s="40">
        <v>2220</v>
      </c>
      <c r="K58" s="41">
        <v>214</v>
      </c>
      <c r="L58" s="53">
        <f t="shared" si="0"/>
        <v>1794</v>
      </c>
      <c r="M58" s="57">
        <v>2436</v>
      </c>
      <c r="N58" s="41">
        <v>1324</v>
      </c>
      <c r="O58" s="41">
        <v>107</v>
      </c>
      <c r="P58" s="53">
        <f t="shared" si="1"/>
        <v>1005</v>
      </c>
    </row>
    <row r="59" spans="1:16" x14ac:dyDescent="0.25">
      <c r="A59" s="52"/>
      <c r="B59" s="40">
        <v>54</v>
      </c>
      <c r="C59" s="55">
        <v>3155</v>
      </c>
      <c r="D59" s="55">
        <v>1878.999996</v>
      </c>
      <c r="E59" s="40">
        <v>735.000089</v>
      </c>
      <c r="F59" s="40">
        <v>239.99979999999999</v>
      </c>
      <c r="G59" s="40">
        <v>235.00000900000001</v>
      </c>
      <c r="H59" s="56">
        <v>630.000089</v>
      </c>
      <c r="I59" s="40">
        <v>1383</v>
      </c>
      <c r="J59" s="40">
        <v>576</v>
      </c>
      <c r="K59" s="41">
        <v>102</v>
      </c>
      <c r="L59" s="53">
        <f t="shared" si="0"/>
        <v>705</v>
      </c>
      <c r="M59" s="57">
        <v>764</v>
      </c>
      <c r="N59" s="41">
        <v>331</v>
      </c>
      <c r="O59" s="41">
        <v>52</v>
      </c>
      <c r="P59" s="53">
        <f t="shared" si="1"/>
        <v>381</v>
      </c>
    </row>
    <row r="60" spans="1:16" x14ac:dyDescent="0.25">
      <c r="A60" s="52"/>
      <c r="B60" s="40">
        <v>55</v>
      </c>
      <c r="C60" s="55">
        <v>339</v>
      </c>
      <c r="D60" s="55">
        <v>195.824827</v>
      </c>
      <c r="E60" s="40">
        <v>97.974937999999995</v>
      </c>
      <c r="F60" s="40">
        <v>43.007752000000004</v>
      </c>
      <c r="G60" s="40">
        <v>20.222045999999999</v>
      </c>
      <c r="H60" s="56">
        <v>20.370090000000001</v>
      </c>
      <c r="I60" s="40">
        <v>181</v>
      </c>
      <c r="J60" s="40">
        <v>78</v>
      </c>
      <c r="K60" s="41">
        <v>8</v>
      </c>
      <c r="L60" s="53">
        <f t="shared" si="0"/>
        <v>95</v>
      </c>
      <c r="M60" s="57">
        <v>101</v>
      </c>
      <c r="N60" s="41">
        <v>41</v>
      </c>
      <c r="O60" s="41">
        <v>5</v>
      </c>
      <c r="P60" s="53">
        <f t="shared" si="1"/>
        <v>55</v>
      </c>
    </row>
    <row r="61" spans="1:16" x14ac:dyDescent="0.25">
      <c r="A61" s="52"/>
      <c r="B61" s="40">
        <v>56</v>
      </c>
      <c r="C61" s="55">
        <v>997</v>
      </c>
      <c r="D61" s="55">
        <v>670.75584000000003</v>
      </c>
      <c r="E61" s="40">
        <v>446.666449</v>
      </c>
      <c r="F61" s="40">
        <v>156.05882500000001</v>
      </c>
      <c r="G61" s="40">
        <v>24.670331000000001</v>
      </c>
      <c r="H61" s="56">
        <v>24.193557999999999</v>
      </c>
      <c r="I61" s="40">
        <v>385</v>
      </c>
      <c r="J61" s="40">
        <v>266</v>
      </c>
      <c r="K61" s="41">
        <v>14</v>
      </c>
      <c r="L61" s="53">
        <f t="shared" si="0"/>
        <v>105</v>
      </c>
      <c r="M61" s="57">
        <v>190</v>
      </c>
      <c r="N61" s="41">
        <v>134</v>
      </c>
      <c r="O61" s="41">
        <v>7</v>
      </c>
      <c r="P61" s="53">
        <f t="shared" si="1"/>
        <v>49</v>
      </c>
    </row>
    <row r="62" spans="1:16" x14ac:dyDescent="0.25">
      <c r="A62" s="52"/>
      <c r="B62" s="40">
        <v>57</v>
      </c>
      <c r="C62" s="55">
        <v>6237</v>
      </c>
      <c r="D62" s="55">
        <v>2360.679302</v>
      </c>
      <c r="E62" s="40">
        <v>1440.0183219999999</v>
      </c>
      <c r="F62" s="40">
        <v>432.15822000000003</v>
      </c>
      <c r="G62" s="40">
        <v>355.35540500000002</v>
      </c>
      <c r="H62" s="56">
        <v>107.204686</v>
      </c>
      <c r="I62" s="40">
        <v>2114</v>
      </c>
      <c r="J62" s="40">
        <v>1245</v>
      </c>
      <c r="K62" s="41">
        <v>28</v>
      </c>
      <c r="L62" s="53">
        <f t="shared" si="0"/>
        <v>841</v>
      </c>
      <c r="M62" s="57">
        <v>1123</v>
      </c>
      <c r="N62" s="41">
        <v>617</v>
      </c>
      <c r="O62" s="41">
        <v>6</v>
      </c>
      <c r="P62" s="53">
        <f t="shared" si="1"/>
        <v>500</v>
      </c>
    </row>
    <row r="63" spans="1:16" x14ac:dyDescent="0.25">
      <c r="A63" s="52"/>
      <c r="B63" s="40">
        <v>58</v>
      </c>
      <c r="C63" s="55">
        <v>8362</v>
      </c>
      <c r="D63" s="55">
        <v>3559.0635160000002</v>
      </c>
      <c r="E63" s="40">
        <v>2808.326994</v>
      </c>
      <c r="F63" s="40">
        <v>475.55584800000003</v>
      </c>
      <c r="G63" s="40">
        <v>78.399997999999997</v>
      </c>
      <c r="H63" s="56">
        <v>192.780689</v>
      </c>
      <c r="I63" s="40">
        <v>3323</v>
      </c>
      <c r="J63" s="40">
        <v>2479</v>
      </c>
      <c r="K63" s="41">
        <v>36</v>
      </c>
      <c r="L63" s="53">
        <f t="shared" si="0"/>
        <v>808</v>
      </c>
      <c r="M63" s="57">
        <v>1858</v>
      </c>
      <c r="N63" s="41">
        <v>1303</v>
      </c>
      <c r="O63" s="41">
        <v>23</v>
      </c>
      <c r="P63" s="53">
        <f t="shared" si="1"/>
        <v>532</v>
      </c>
    </row>
    <row r="64" spans="1:16" x14ac:dyDescent="0.25">
      <c r="A64" s="52"/>
      <c r="B64" s="40">
        <v>59</v>
      </c>
      <c r="C64" s="55">
        <v>6793</v>
      </c>
      <c r="D64" s="55">
        <v>2594.1534740000002</v>
      </c>
      <c r="E64" s="40">
        <v>1765.1849520000001</v>
      </c>
      <c r="F64" s="40">
        <v>408.69581799999997</v>
      </c>
      <c r="G64" s="40">
        <v>69.000000999999997</v>
      </c>
      <c r="H64" s="56">
        <v>321.27269699999999</v>
      </c>
      <c r="I64" s="40">
        <v>2747</v>
      </c>
      <c r="J64" s="40">
        <v>2131</v>
      </c>
      <c r="K64" s="41">
        <v>55</v>
      </c>
      <c r="L64" s="53">
        <f t="shared" si="0"/>
        <v>561</v>
      </c>
      <c r="M64" s="57">
        <v>1461</v>
      </c>
      <c r="N64" s="41">
        <v>1130</v>
      </c>
      <c r="O64" s="41">
        <v>31</v>
      </c>
      <c r="P64" s="53">
        <f t="shared" si="1"/>
        <v>300</v>
      </c>
    </row>
    <row r="65" spans="1:16" x14ac:dyDescent="0.25">
      <c r="A65" s="52"/>
      <c r="B65" s="40">
        <v>60</v>
      </c>
      <c r="C65" s="55">
        <v>8478</v>
      </c>
      <c r="D65" s="55">
        <v>3614.397829</v>
      </c>
      <c r="E65" s="40">
        <v>1548.277515</v>
      </c>
      <c r="F65" s="40">
        <v>808.95222000000001</v>
      </c>
      <c r="G65" s="40">
        <v>388.51612499999999</v>
      </c>
      <c r="H65" s="56">
        <v>851.59315100000003</v>
      </c>
      <c r="I65" s="40">
        <v>2832</v>
      </c>
      <c r="J65" s="40">
        <v>1655</v>
      </c>
      <c r="K65" s="41">
        <v>173</v>
      </c>
      <c r="L65" s="53">
        <f t="shared" si="0"/>
        <v>1004</v>
      </c>
      <c r="M65" s="57">
        <v>1512</v>
      </c>
      <c r="N65" s="41">
        <v>884</v>
      </c>
      <c r="O65" s="41">
        <v>79</v>
      </c>
      <c r="P65" s="53">
        <f t="shared" si="1"/>
        <v>549</v>
      </c>
    </row>
    <row r="66" spans="1:16" x14ac:dyDescent="0.25">
      <c r="A66" s="52"/>
      <c r="B66" s="40">
        <v>61</v>
      </c>
      <c r="C66" s="55">
        <v>6774</v>
      </c>
      <c r="D66" s="55">
        <v>3960.4045249999999</v>
      </c>
      <c r="E66" s="40">
        <v>1800.093245</v>
      </c>
      <c r="F66" s="40">
        <v>1019.999809</v>
      </c>
      <c r="G66" s="40">
        <v>308.999999</v>
      </c>
      <c r="H66" s="56">
        <v>769.31147399999998</v>
      </c>
      <c r="I66" s="40">
        <v>2866</v>
      </c>
      <c r="J66" s="40">
        <v>1344</v>
      </c>
      <c r="K66" s="41">
        <v>140</v>
      </c>
      <c r="L66" s="53">
        <f t="shared" si="0"/>
        <v>1382</v>
      </c>
      <c r="M66" s="57">
        <v>1843</v>
      </c>
      <c r="N66" s="41">
        <v>862</v>
      </c>
      <c r="O66" s="41">
        <v>70</v>
      </c>
      <c r="P66" s="53">
        <f t="shared" si="1"/>
        <v>911</v>
      </c>
    </row>
    <row r="67" spans="1:16" x14ac:dyDescent="0.25">
      <c r="A67" s="52"/>
      <c r="B67" s="40">
        <v>62</v>
      </c>
      <c r="C67" s="55">
        <v>4371</v>
      </c>
      <c r="D67" s="55">
        <v>2106.3513029999999</v>
      </c>
      <c r="E67" s="40">
        <v>1191.91759</v>
      </c>
      <c r="F67" s="40">
        <v>105.50394900000001</v>
      </c>
      <c r="G67" s="40">
        <v>646.72477900000001</v>
      </c>
      <c r="H67" s="56">
        <v>142.629211</v>
      </c>
      <c r="I67" s="40">
        <v>2161</v>
      </c>
      <c r="J67" s="40">
        <v>1104</v>
      </c>
      <c r="K67" s="41">
        <v>26</v>
      </c>
      <c r="L67" s="53">
        <f t="shared" si="0"/>
        <v>1031</v>
      </c>
      <c r="M67" s="57">
        <v>1174</v>
      </c>
      <c r="N67" s="41">
        <v>579</v>
      </c>
      <c r="O67" s="41">
        <v>14</v>
      </c>
      <c r="P67" s="53">
        <f t="shared" si="1"/>
        <v>581</v>
      </c>
    </row>
    <row r="68" spans="1:16" x14ac:dyDescent="0.25">
      <c r="A68" s="52"/>
      <c r="B68" s="40">
        <v>63</v>
      </c>
      <c r="C68" s="55">
        <v>7082</v>
      </c>
      <c r="D68" s="55">
        <v>3547.000348</v>
      </c>
      <c r="E68" s="40">
        <v>1880.000082</v>
      </c>
      <c r="F68" s="40">
        <v>284.00010400000002</v>
      </c>
      <c r="G68" s="40">
        <v>1154.0002380000001</v>
      </c>
      <c r="H68" s="56">
        <v>204.99990399999999</v>
      </c>
      <c r="I68" s="40">
        <v>2663</v>
      </c>
      <c r="J68" s="40">
        <v>1369</v>
      </c>
      <c r="K68" s="41">
        <v>39</v>
      </c>
      <c r="L68" s="53">
        <f t="shared" si="0"/>
        <v>1255</v>
      </c>
      <c r="M68" s="57">
        <v>1350</v>
      </c>
      <c r="N68" s="41">
        <v>649</v>
      </c>
      <c r="O68" s="41">
        <v>22</v>
      </c>
      <c r="P68" s="53">
        <f t="shared" si="1"/>
        <v>679</v>
      </c>
    </row>
    <row r="69" spans="1:16" x14ac:dyDescent="0.25">
      <c r="A69" s="52"/>
      <c r="B69" s="40">
        <v>64</v>
      </c>
      <c r="C69" s="55">
        <v>7164</v>
      </c>
      <c r="D69" s="55">
        <v>5291.0623740000001</v>
      </c>
      <c r="E69" s="40">
        <v>2782.8046439999998</v>
      </c>
      <c r="F69" s="40">
        <v>1424.281391</v>
      </c>
      <c r="G69" s="40">
        <v>718.15281800000002</v>
      </c>
      <c r="H69" s="56">
        <v>234.203642</v>
      </c>
      <c r="I69" s="40">
        <v>1611</v>
      </c>
      <c r="J69" s="40">
        <v>733</v>
      </c>
      <c r="K69" s="41">
        <v>29</v>
      </c>
      <c r="L69" s="53">
        <f t="shared" si="0"/>
        <v>849</v>
      </c>
      <c r="M69" s="57">
        <v>1117</v>
      </c>
      <c r="N69" s="41">
        <v>484</v>
      </c>
      <c r="O69" s="41">
        <v>21</v>
      </c>
      <c r="P69" s="53">
        <f t="shared" si="1"/>
        <v>612</v>
      </c>
    </row>
    <row r="70" spans="1:16" x14ac:dyDescent="0.25">
      <c r="A70" s="52"/>
      <c r="B70" s="40">
        <v>65</v>
      </c>
      <c r="C70" s="55">
        <v>5934</v>
      </c>
      <c r="D70" s="55">
        <v>3253.9728890000001</v>
      </c>
      <c r="E70" s="40">
        <v>2313.6288519999998</v>
      </c>
      <c r="F70" s="40">
        <v>434.44444800000002</v>
      </c>
      <c r="G70" s="40">
        <v>191.404291</v>
      </c>
      <c r="H70" s="56">
        <v>304.495294</v>
      </c>
      <c r="I70" s="40">
        <v>2534</v>
      </c>
      <c r="J70" s="40">
        <v>1791</v>
      </c>
      <c r="K70" s="41">
        <v>28</v>
      </c>
      <c r="L70" s="53">
        <f t="shared" si="0"/>
        <v>715</v>
      </c>
      <c r="M70" s="57">
        <v>1243</v>
      </c>
      <c r="N70" s="41">
        <v>912</v>
      </c>
      <c r="O70" s="41">
        <v>10</v>
      </c>
      <c r="P70" s="53">
        <f t="shared" si="1"/>
        <v>321</v>
      </c>
    </row>
    <row r="71" spans="1:16" x14ac:dyDescent="0.25">
      <c r="A71" s="52"/>
      <c r="B71" s="40">
        <v>66</v>
      </c>
      <c r="C71" s="55">
        <v>10299</v>
      </c>
      <c r="D71" s="55">
        <v>4616.9488499999998</v>
      </c>
      <c r="E71" s="40">
        <v>3260.921308</v>
      </c>
      <c r="F71" s="40">
        <v>307.82353899999998</v>
      </c>
      <c r="G71" s="40">
        <v>337.77072700000002</v>
      </c>
      <c r="H71" s="56">
        <v>664.76660800000002</v>
      </c>
      <c r="I71" s="40">
        <v>3840</v>
      </c>
      <c r="J71" s="40">
        <v>2879</v>
      </c>
      <c r="K71" s="41">
        <v>104</v>
      </c>
      <c r="L71" s="53">
        <f t="shared" ref="L71:L78" si="2">I71-J71-K71</f>
        <v>857</v>
      </c>
      <c r="M71" s="57">
        <v>2057</v>
      </c>
      <c r="N71" s="41">
        <v>1524</v>
      </c>
      <c r="O71" s="41">
        <v>37</v>
      </c>
      <c r="P71" s="53">
        <f t="shared" si="1"/>
        <v>496</v>
      </c>
    </row>
    <row r="72" spans="1:16" x14ac:dyDescent="0.25">
      <c r="A72" s="52"/>
      <c r="B72" s="40">
        <v>67</v>
      </c>
      <c r="C72" s="55">
        <v>7200</v>
      </c>
      <c r="D72" s="55">
        <v>4433.0004799999997</v>
      </c>
      <c r="E72" s="40">
        <v>1885.000405</v>
      </c>
      <c r="F72" s="40">
        <v>1340.000319</v>
      </c>
      <c r="G72" s="40">
        <v>494.99989099999999</v>
      </c>
      <c r="H72" s="56">
        <v>598.99988699999994</v>
      </c>
      <c r="I72" s="40">
        <v>2866</v>
      </c>
      <c r="J72" s="40">
        <v>1314</v>
      </c>
      <c r="K72" s="41">
        <v>89</v>
      </c>
      <c r="L72" s="53">
        <f t="shared" si="2"/>
        <v>1463</v>
      </c>
      <c r="M72" s="57">
        <v>1854</v>
      </c>
      <c r="N72" s="41">
        <v>837</v>
      </c>
      <c r="O72" s="41">
        <v>41</v>
      </c>
      <c r="P72" s="53">
        <f t="shared" si="1"/>
        <v>976</v>
      </c>
    </row>
    <row r="73" spans="1:16" x14ac:dyDescent="0.25">
      <c r="A73" s="52"/>
      <c r="B73" s="40">
        <v>68</v>
      </c>
      <c r="C73" s="55">
        <v>2364</v>
      </c>
      <c r="D73" s="55">
        <v>1420.051297</v>
      </c>
      <c r="E73" s="40">
        <v>365.01580799999999</v>
      </c>
      <c r="F73" s="40">
        <v>715.03619500000002</v>
      </c>
      <c r="G73" s="40">
        <v>104.999999</v>
      </c>
      <c r="H73" s="56">
        <v>234.99929599999999</v>
      </c>
      <c r="I73" s="40">
        <v>1401</v>
      </c>
      <c r="J73" s="40">
        <v>476</v>
      </c>
      <c r="K73" s="41">
        <v>81</v>
      </c>
      <c r="L73" s="53">
        <f t="shared" si="2"/>
        <v>844</v>
      </c>
      <c r="M73" s="57">
        <v>1125</v>
      </c>
      <c r="N73" s="41">
        <v>364</v>
      </c>
      <c r="O73" s="41">
        <v>55</v>
      </c>
      <c r="P73" s="53">
        <f t="shared" si="1"/>
        <v>706</v>
      </c>
    </row>
    <row r="74" spans="1:16" x14ac:dyDescent="0.25">
      <c r="A74" s="52"/>
      <c r="B74" s="40">
        <v>69</v>
      </c>
      <c r="C74" s="55">
        <v>2226</v>
      </c>
      <c r="D74" s="55">
        <v>1384.948416</v>
      </c>
      <c r="E74" s="40">
        <v>514.98420899999996</v>
      </c>
      <c r="F74" s="40">
        <v>719.96370899999999</v>
      </c>
      <c r="G74" s="40">
        <v>40</v>
      </c>
      <c r="H74" s="56">
        <v>100.000505</v>
      </c>
      <c r="I74" s="40">
        <v>1388</v>
      </c>
      <c r="J74" s="40">
        <v>440</v>
      </c>
      <c r="K74" s="41">
        <v>42</v>
      </c>
      <c r="L74" s="53">
        <f t="shared" si="2"/>
        <v>906</v>
      </c>
      <c r="M74" s="57">
        <v>1095</v>
      </c>
      <c r="N74" s="41">
        <v>333</v>
      </c>
      <c r="O74" s="41">
        <v>28</v>
      </c>
      <c r="P74" s="53">
        <f t="shared" si="1"/>
        <v>734</v>
      </c>
    </row>
    <row r="75" spans="1:16" x14ac:dyDescent="0.25">
      <c r="A75" s="52"/>
      <c r="B75" s="40">
        <v>70</v>
      </c>
      <c r="C75" s="55">
        <v>9149</v>
      </c>
      <c r="D75" s="55">
        <v>3773.8220200000001</v>
      </c>
      <c r="E75" s="40">
        <v>2266.9868070000002</v>
      </c>
      <c r="F75" s="40">
        <v>91.907607999999996</v>
      </c>
      <c r="G75" s="40">
        <v>1056.4783600000001</v>
      </c>
      <c r="H75" s="56">
        <v>324.93748399999998</v>
      </c>
      <c r="I75" s="40">
        <v>3583</v>
      </c>
      <c r="J75" s="40">
        <v>1573</v>
      </c>
      <c r="K75" s="41">
        <v>69</v>
      </c>
      <c r="L75" s="53">
        <f t="shared" si="2"/>
        <v>1941</v>
      </c>
      <c r="M75" s="57">
        <v>1766</v>
      </c>
      <c r="N75" s="41">
        <v>742</v>
      </c>
      <c r="O75" s="41">
        <v>22</v>
      </c>
      <c r="P75" s="53">
        <f t="shared" si="1"/>
        <v>1002</v>
      </c>
    </row>
    <row r="76" spans="1:16" x14ac:dyDescent="0.25">
      <c r="A76" s="52"/>
      <c r="B76" s="40">
        <v>71</v>
      </c>
      <c r="C76" s="55">
        <v>6437</v>
      </c>
      <c r="D76" s="55">
        <v>3031.5068390000001</v>
      </c>
      <c r="E76" s="40">
        <v>2052.7103499999998</v>
      </c>
      <c r="F76" s="40">
        <v>232.17414099999999</v>
      </c>
      <c r="G76" s="40">
        <v>292.53242799999998</v>
      </c>
      <c r="H76" s="56">
        <v>390.75657100000001</v>
      </c>
      <c r="I76" s="40">
        <v>2345</v>
      </c>
      <c r="J76" s="40">
        <v>1649</v>
      </c>
      <c r="K76" s="41">
        <v>77</v>
      </c>
      <c r="L76" s="53">
        <f t="shared" si="2"/>
        <v>619</v>
      </c>
      <c r="M76" s="57">
        <v>1179</v>
      </c>
      <c r="N76" s="41">
        <v>834</v>
      </c>
      <c r="O76" s="41">
        <v>38</v>
      </c>
      <c r="P76" s="53">
        <f t="shared" si="1"/>
        <v>307</v>
      </c>
    </row>
    <row r="77" spans="1:16" x14ac:dyDescent="0.25">
      <c r="A77" s="52"/>
      <c r="B77" s="40">
        <v>72</v>
      </c>
      <c r="C77" s="55">
        <v>12739</v>
      </c>
      <c r="D77" s="55">
        <v>6255.887017</v>
      </c>
      <c r="E77" s="40">
        <v>3640.3570580000001</v>
      </c>
      <c r="F77" s="40">
        <v>596.87538199999995</v>
      </c>
      <c r="G77" s="40">
        <v>570.26661300000001</v>
      </c>
      <c r="H77" s="56">
        <v>1412.31657</v>
      </c>
      <c r="I77" s="40">
        <v>5371</v>
      </c>
      <c r="J77" s="40">
        <v>3161</v>
      </c>
      <c r="K77" s="41">
        <v>293</v>
      </c>
      <c r="L77" s="53">
        <f t="shared" si="2"/>
        <v>1917</v>
      </c>
      <c r="M77" s="57">
        <v>3063</v>
      </c>
      <c r="N77" s="41">
        <v>1823</v>
      </c>
      <c r="O77" s="41">
        <v>144</v>
      </c>
      <c r="P77" s="53">
        <f t="shared" si="1"/>
        <v>1096</v>
      </c>
    </row>
    <row r="78" spans="1:16" x14ac:dyDescent="0.25">
      <c r="A78" s="54"/>
      <c r="B78" s="40">
        <v>73</v>
      </c>
      <c r="C78" s="55">
        <v>4810</v>
      </c>
      <c r="D78" s="55">
        <v>2478.3341700000001</v>
      </c>
      <c r="E78" s="40">
        <v>1082.3426300000001</v>
      </c>
      <c r="F78" s="40">
        <v>271.16925600000002</v>
      </c>
      <c r="G78" s="40">
        <v>167.96541400000001</v>
      </c>
      <c r="H78" s="56">
        <v>946.89680999999996</v>
      </c>
      <c r="I78" s="40">
        <v>2474</v>
      </c>
      <c r="J78" s="40">
        <v>1002</v>
      </c>
      <c r="K78" s="41">
        <v>444</v>
      </c>
      <c r="L78" s="53">
        <f t="shared" si="2"/>
        <v>1028</v>
      </c>
      <c r="M78" s="57">
        <v>1692</v>
      </c>
      <c r="N78" s="41">
        <v>711</v>
      </c>
      <c r="O78" s="41">
        <v>306</v>
      </c>
      <c r="P78" s="53">
        <f t="shared" ref="P78" si="3">M78-N78-O78</f>
        <v>675</v>
      </c>
    </row>
    <row r="80" spans="1:16" x14ac:dyDescent="0.25">
      <c r="B80" s="41"/>
      <c r="C80" s="41">
        <f t="shared" ref="C80:P80" si="4">SUM(C6:C79)</f>
        <v>398227</v>
      </c>
      <c r="D80" s="41">
        <f t="shared" si="4"/>
        <v>237561.99088899992</v>
      </c>
      <c r="E80" s="41">
        <f t="shared" si="4"/>
        <v>106450.02950399995</v>
      </c>
      <c r="F80" s="41">
        <f t="shared" si="4"/>
        <v>80710.566384999969</v>
      </c>
      <c r="G80" s="41">
        <f t="shared" si="4"/>
        <v>21963.532692999994</v>
      </c>
      <c r="H80" s="41">
        <f t="shared" si="4"/>
        <v>25191.610478000002</v>
      </c>
      <c r="I80" s="41">
        <f t="shared" si="4"/>
        <v>187603</v>
      </c>
      <c r="J80" s="41">
        <f t="shared" si="4"/>
        <v>83793</v>
      </c>
      <c r="K80" s="41">
        <f t="shared" si="4"/>
        <v>6093</v>
      </c>
      <c r="L80" s="41">
        <f t="shared" si="4"/>
        <v>97717</v>
      </c>
      <c r="M80" s="41">
        <f t="shared" si="4"/>
        <v>124405</v>
      </c>
      <c r="N80" s="41">
        <f t="shared" si="4"/>
        <v>50824</v>
      </c>
      <c r="O80" s="41">
        <f t="shared" si="4"/>
        <v>3742</v>
      </c>
      <c r="P80" s="41">
        <f t="shared" si="4"/>
        <v>69839</v>
      </c>
    </row>
  </sheetData>
  <sheetProtection sheet="1" selectLockedCells="1"/>
  <protectedRanges>
    <protectedRange sqref="A6:A78" name="Range1"/>
  </protectedRanges>
  <mergeCells count="4">
    <mergeCell ref="D4:H4"/>
    <mergeCell ref="M4:P4"/>
    <mergeCell ref="I4:L4"/>
    <mergeCell ref="A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9" width="7.109375" style="46" customWidth="1"/>
    <col min="10" max="10" width="10.109375" style="46" bestFit="1" customWidth="1"/>
    <col min="11" max="11" width="9" style="46" customWidth="1"/>
    <col min="12" max="12" width="8" style="46" customWidth="1"/>
    <col min="13" max="13" width="8" style="46" bestFit="1" customWidth="1"/>
    <col min="14" max="18" width="8" style="46" customWidth="1"/>
    <col min="19" max="19" width="13.109375" style="46" customWidth="1"/>
    <col min="20" max="21" width="8" style="46" bestFit="1" customWidth="1"/>
    <col min="22" max="22" width="8" style="46" customWidth="1"/>
    <col min="23" max="23" width="10.109375" style="46" bestFit="1" customWidth="1"/>
    <col min="24" max="24" width="6.44140625" style="46" bestFit="1" customWidth="1"/>
    <col min="25" max="25" width="9.109375" style="46" bestFit="1" customWidth="1"/>
    <col min="26" max="26" width="7.44140625" style="46" bestFit="1" customWidth="1"/>
    <col min="27" max="27" width="6.88671875" style="46" bestFit="1" customWidth="1"/>
    <col min="28" max="28" width="5.44140625" style="46" bestFit="1" customWidth="1"/>
    <col min="29" max="16384" width="9.109375" style="46"/>
  </cols>
  <sheetData>
    <row r="1" spans="1:22" s="49" customFormat="1" ht="14.4" x14ac:dyDescent="0.3">
      <c r="A1" s="48" t="s">
        <v>53</v>
      </c>
      <c r="B1" s="48"/>
      <c r="G1" s="50"/>
      <c r="H1" s="50"/>
      <c r="I1" s="50" t="s">
        <v>54</v>
      </c>
      <c r="J1" s="72">
        <f>K8/7</f>
        <v>56889.571428571428</v>
      </c>
    </row>
    <row r="2" spans="1:22" s="49" customFormat="1" ht="14.4" x14ac:dyDescent="0.3">
      <c r="A2" s="48" t="s">
        <v>52</v>
      </c>
      <c r="B2" s="48"/>
    </row>
    <row r="3" spans="1:22" s="49" customFormat="1" ht="14.4" x14ac:dyDescent="0.3">
      <c r="A3" s="81" t="s">
        <v>55</v>
      </c>
      <c r="B3" s="81"/>
      <c r="C3" s="81"/>
      <c r="D3" s="81"/>
      <c r="E3" s="81"/>
      <c r="F3" s="81"/>
    </row>
    <row r="4" spans="1:22" s="49" customFormat="1" ht="14.4" x14ac:dyDescent="0.3">
      <c r="A4" s="81"/>
      <c r="B4" s="81"/>
      <c r="C4" s="81"/>
      <c r="D4" s="81"/>
      <c r="E4" s="81"/>
      <c r="F4" s="81"/>
    </row>
    <row r="5" spans="1:22" ht="13.8" thickBot="1" x14ac:dyDescent="0.3">
      <c r="A5" s="47"/>
      <c r="B5" s="47"/>
      <c r="C5" s="47"/>
      <c r="D5" s="47"/>
      <c r="E5" s="47"/>
      <c r="F5" s="47"/>
      <c r="G5" s="47"/>
      <c r="H5" s="47"/>
      <c r="I5" s="47"/>
    </row>
    <row r="6" spans="1:22" ht="13.8" thickBot="1" x14ac:dyDescent="0.3">
      <c r="C6" s="67" t="s">
        <v>22</v>
      </c>
      <c r="D6" s="68"/>
      <c r="E6" s="68"/>
      <c r="F6" s="68"/>
      <c r="G6" s="68"/>
      <c r="H6" s="68"/>
      <c r="I6" s="68"/>
      <c r="J6" s="68"/>
      <c r="K6" s="69"/>
      <c r="L6" s="86" t="s">
        <v>24</v>
      </c>
      <c r="M6" s="87"/>
      <c r="N6" s="87"/>
      <c r="O6" s="87"/>
      <c r="P6" s="87"/>
      <c r="Q6" s="87"/>
      <c r="R6" s="87"/>
      <c r="S6" s="87"/>
      <c r="T6" s="88"/>
    </row>
    <row r="7" spans="1:22" ht="13.8" thickBot="1" x14ac:dyDescent="0.3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73">
        <v>5</v>
      </c>
      <c r="H7" s="73">
        <v>6</v>
      </c>
      <c r="I7" s="73">
        <v>7</v>
      </c>
      <c r="J7" s="30" t="s">
        <v>0</v>
      </c>
      <c r="K7" s="30" t="s">
        <v>1</v>
      </c>
      <c r="L7" s="28">
        <f>C7</f>
        <v>1</v>
      </c>
      <c r="M7" s="29">
        <f>D7</f>
        <v>2</v>
      </c>
      <c r="N7" s="29">
        <f>E7</f>
        <v>3</v>
      </c>
      <c r="O7" s="29">
        <f>F7</f>
        <v>4</v>
      </c>
      <c r="P7" s="73">
        <v>5</v>
      </c>
      <c r="Q7" s="73">
        <v>6</v>
      </c>
      <c r="R7" s="73">
        <v>7</v>
      </c>
      <c r="S7" s="30" t="s">
        <v>0</v>
      </c>
      <c r="T7" s="30" t="s">
        <v>1</v>
      </c>
    </row>
    <row r="8" spans="1:22" ht="12.75" customHeight="1" x14ac:dyDescent="0.25">
      <c r="A8" s="89" t="s">
        <v>56</v>
      </c>
      <c r="B8" s="31" t="s">
        <v>12</v>
      </c>
      <c r="C8" s="8">
        <f>SUMIF(Assignments!$A$6:$A$78,"=1",Assignments!$C$6:$C$78)</f>
        <v>0</v>
      </c>
      <c r="D8" s="9">
        <f>SUMIF(Assignments!$A$6:$A$78,"=2",Assignments!$C$6:$C$78)</f>
        <v>0</v>
      </c>
      <c r="E8" s="9">
        <f>SUMIF(Assignments!$A$6:$A$78,"=3",Assignments!$C$6:$C$78)</f>
        <v>0</v>
      </c>
      <c r="F8" s="9">
        <f>SUMIF(Assignments!$A$6:$A$78,"=4",Assignments!$C$6:$C$78)</f>
        <v>0</v>
      </c>
      <c r="G8" s="9">
        <f>SUMIF(Assignments!$A$6:$A$78,"=5",Assignments!$C$6:$C$78)</f>
        <v>0</v>
      </c>
      <c r="H8" s="9">
        <f>SUMIF(Assignments!$A$6:$A$78,"=6",Assignments!$C$6:$C$78)</f>
        <v>0</v>
      </c>
      <c r="I8" s="9">
        <f>SUMIF(Assignments!$A$6:$A$78,"=7",Assignments!$C$6:$C$78)</f>
        <v>0</v>
      </c>
      <c r="J8" s="10">
        <f>K8-SUM(C8:I8)</f>
        <v>398227</v>
      </c>
      <c r="K8" s="10">
        <f>Assignments!C80</f>
        <v>398227</v>
      </c>
      <c r="L8" s="11"/>
      <c r="M8" s="12"/>
      <c r="N8" s="12"/>
      <c r="O8" s="12"/>
      <c r="P8" s="12"/>
      <c r="Q8" s="12"/>
      <c r="R8" s="12"/>
      <c r="S8" s="43"/>
      <c r="T8" s="13"/>
      <c r="V8" s="7"/>
    </row>
    <row r="9" spans="1:22" ht="27" thickBot="1" x14ac:dyDescent="0.3">
      <c r="A9" s="90"/>
      <c r="B9" s="32" t="s">
        <v>23</v>
      </c>
      <c r="C9" s="14">
        <f t="shared" ref="C9:I9" si="0">C8-$J$1</f>
        <v>-56889.571428571428</v>
      </c>
      <c r="D9" s="15">
        <f t="shared" si="0"/>
        <v>-56889.571428571428</v>
      </c>
      <c r="E9" s="15">
        <f t="shared" si="0"/>
        <v>-56889.571428571428</v>
      </c>
      <c r="F9" s="15">
        <f t="shared" si="0"/>
        <v>-56889.571428571428</v>
      </c>
      <c r="G9" s="15">
        <f t="shared" si="0"/>
        <v>-56889.571428571428</v>
      </c>
      <c r="H9" s="15">
        <f t="shared" si="0"/>
        <v>-56889.571428571428</v>
      </c>
      <c r="I9" s="15">
        <f t="shared" si="0"/>
        <v>-56889.571428571428</v>
      </c>
      <c r="J9" s="16"/>
      <c r="K9" s="16">
        <f>MAX(C9:F9)-MIN(C9:F9)</f>
        <v>0</v>
      </c>
      <c r="L9" s="70">
        <f>C9/$J$1</f>
        <v>-1</v>
      </c>
      <c r="M9" s="71">
        <f>D9/$J$1</f>
        <v>-1</v>
      </c>
      <c r="N9" s="71">
        <f>E9/$J$1</f>
        <v>-1</v>
      </c>
      <c r="O9" s="71">
        <f>F9/$J$1</f>
        <v>-1</v>
      </c>
      <c r="P9" s="71">
        <f t="shared" ref="P9:R9" si="1">G9/$J$1</f>
        <v>-1</v>
      </c>
      <c r="Q9" s="71">
        <f t="shared" si="1"/>
        <v>-1</v>
      </c>
      <c r="R9" s="71">
        <f t="shared" si="1"/>
        <v>-1</v>
      </c>
      <c r="S9" s="44"/>
      <c r="T9" s="27">
        <f>K9/$J$1</f>
        <v>0</v>
      </c>
      <c r="V9" s="7"/>
    </row>
    <row r="10" spans="1:22" x14ac:dyDescent="0.25">
      <c r="A10" s="83" t="s">
        <v>16</v>
      </c>
      <c r="B10" s="31" t="s">
        <v>14</v>
      </c>
      <c r="C10" s="8">
        <f>SUMIF(Assignments!$A$6:$A$78,"=1",Assignments!$D$6:$D$78)</f>
        <v>0</v>
      </c>
      <c r="D10" s="9">
        <f>SUMIF(Assignments!$A$6:$A$78,"=2",Assignments!$D$6:$D$78)</f>
        <v>0</v>
      </c>
      <c r="E10" s="9">
        <f>SUMIF(Assignments!$A$6:$A$78,"=3",Assignments!$D$6:$D$78)</f>
        <v>0</v>
      </c>
      <c r="F10" s="9">
        <f>SUMIF(Assignments!$A$6:$A$78,"=4",Assignments!$D$6:$D$78)</f>
        <v>0</v>
      </c>
      <c r="G10" s="9">
        <f>SUMIF(Assignments!$A$6:$A$78,"=5",Assignments!$D$6:$D$78)</f>
        <v>0</v>
      </c>
      <c r="H10" s="9">
        <f>SUMIF(Assignments!$A$6:$A$78,"=6",Assignments!$D$6:$D$78)</f>
        <v>0</v>
      </c>
      <c r="I10" s="9">
        <f>SUMIF(Assignments!$A$6:$A$78,"=7",Assignments!$D$6:$D$78)</f>
        <v>0</v>
      </c>
      <c r="J10" s="10">
        <f t="shared" ref="J10:J22" si="2">K10-SUM(C10:I10)</f>
        <v>237561.99088899992</v>
      </c>
      <c r="K10" s="10">
        <v>237561.99088899992</v>
      </c>
      <c r="L10" s="11"/>
      <c r="M10" s="12"/>
      <c r="N10" s="12"/>
      <c r="O10" s="12"/>
      <c r="P10" s="12"/>
      <c r="Q10" s="12"/>
      <c r="R10" s="12"/>
      <c r="S10" s="45"/>
      <c r="T10" s="26"/>
      <c r="V10" s="7"/>
    </row>
    <row r="11" spans="1:22" x14ac:dyDescent="0.25">
      <c r="A11" s="84"/>
      <c r="B11" s="33" t="s">
        <v>17</v>
      </c>
      <c r="C11" s="14">
        <f>SUMIF(Assignments!$A$6:$A$78,"=1",Assignments!$E$6:$E$78)</f>
        <v>0</v>
      </c>
      <c r="D11" s="15">
        <f>SUMIF(Assignments!$A$6:$A$78,"=2",Assignments!$E$6:$E$78)</f>
        <v>0</v>
      </c>
      <c r="E11" s="15">
        <f>SUMIF(Assignments!$A$6:$A$78,"=3",Assignments!$E$6:$E$78)</f>
        <v>0</v>
      </c>
      <c r="F11" s="15">
        <f>SUMIF(Assignments!$A$6:$A$78,"=4",Assignments!$E$6:$E$78)</f>
        <v>0</v>
      </c>
      <c r="G11" s="15">
        <f>SUMIF(Assignments!$A$6:$A$78,"=5",Assignments!$E$6:$E$78)</f>
        <v>0</v>
      </c>
      <c r="H11" s="15">
        <f>SUMIF(Assignments!$A$6:$A$78,"=6",Assignments!$E$6:$E$78)</f>
        <v>0</v>
      </c>
      <c r="I11" s="15">
        <f>SUMIF(Assignments!$A$6:$A$78,"=7",Assignments!$E$6:$E$78)</f>
        <v>0</v>
      </c>
      <c r="J11" s="16">
        <f t="shared" si="2"/>
        <v>106450.02950399995</v>
      </c>
      <c r="K11" s="16">
        <v>106450.02950399995</v>
      </c>
      <c r="L11" s="17" t="e">
        <f t="shared" ref="L11:O14" si="3">C11/C$10</f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G11/G$10</f>
        <v>#DIV/0!</v>
      </c>
      <c r="Q11" s="18" t="e">
        <f t="shared" ref="Q11:Q14" si="5">H11/H$10</f>
        <v>#DIV/0!</v>
      </c>
      <c r="R11" s="18" t="e">
        <f t="shared" ref="R11:R14" si="6">I11/I$10</f>
        <v>#DIV/0!</v>
      </c>
      <c r="S11" s="44">
        <f>IF(J11&gt;0,J11/J$8,"")</f>
        <v>0.26730992500257378</v>
      </c>
      <c r="T11" s="19">
        <f>K11/K$10</f>
        <v>0.44809369169556412</v>
      </c>
      <c r="V11" s="7"/>
    </row>
    <row r="12" spans="1:22" x14ac:dyDescent="0.25">
      <c r="A12" s="84"/>
      <c r="B12" s="33" t="s">
        <v>18</v>
      </c>
      <c r="C12" s="14">
        <f>SUMIF(Assignments!$A$6:$A$78,"=1",Assignments!$F$6:$F$78)</f>
        <v>0</v>
      </c>
      <c r="D12" s="15">
        <f>SUMIF(Assignments!$A$6:$A$78,"=2",Assignments!$F$6:$F$78)</f>
        <v>0</v>
      </c>
      <c r="E12" s="15">
        <f>SUMIF(Assignments!$A$6:$A$78,"=3",Assignments!$F$6:$F$78)</f>
        <v>0</v>
      </c>
      <c r="F12" s="15">
        <f>SUMIF(Assignments!$A$6:$A$78,"=4",Assignments!$F$6:$F$78)</f>
        <v>0</v>
      </c>
      <c r="G12" s="15">
        <f>SUMIF(Assignments!$A$6:$A$78,"=5",Assignments!$F$6:$F$78)</f>
        <v>0</v>
      </c>
      <c r="H12" s="15">
        <f>SUMIF(Assignments!$A$6:$A$78,"=6",Assignments!$F$6:$F$78)</f>
        <v>0</v>
      </c>
      <c r="I12" s="15">
        <f>SUMIF(Assignments!$A$6:$A$78,"=7",Assignments!$F$6:$F$78)</f>
        <v>0</v>
      </c>
      <c r="J12" s="16">
        <f t="shared" si="2"/>
        <v>80710.566384999969</v>
      </c>
      <c r="K12" s="16">
        <v>80710.566384999969</v>
      </c>
      <c r="L12" s="17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18" t="e">
        <f t="shared" si="5"/>
        <v>#DIV/0!</v>
      </c>
      <c r="R12" s="18" t="e">
        <f t="shared" si="6"/>
        <v>#DIV/0!</v>
      </c>
      <c r="S12" s="44">
        <f>IF(J12&gt;0,J12/J$8,"")</f>
        <v>0.20267477188889746</v>
      </c>
      <c r="T12" s="19">
        <f>K12/K$10</f>
        <v>0.33974528535885068</v>
      </c>
      <c r="V12" s="7"/>
    </row>
    <row r="13" spans="1:22" x14ac:dyDescent="0.25">
      <c r="A13" s="84"/>
      <c r="B13" s="33" t="s">
        <v>32</v>
      </c>
      <c r="C13" s="14">
        <f>SUMIF(Assignments!$A$6:$A$78,"=1",Assignments!$G$6:$G$78)</f>
        <v>0</v>
      </c>
      <c r="D13" s="15">
        <f>SUMIF(Assignments!$A$6:$A$78,"=2",Assignments!$G$6:$G$78)</f>
        <v>0</v>
      </c>
      <c r="E13" s="15">
        <f>SUMIF(Assignments!$A$6:$A$78,"=3",Assignments!$G$6:$G$78)</f>
        <v>0</v>
      </c>
      <c r="F13" s="15">
        <f>SUMIF(Assignments!$A$6:$A$78,"=4",Assignments!$G$6:$G$78)</f>
        <v>0</v>
      </c>
      <c r="G13" s="15">
        <f>SUMIF(Assignments!$A$6:$A$78,"=5",Assignments!$G$6:$G$78)</f>
        <v>0</v>
      </c>
      <c r="H13" s="15">
        <f>SUMIF(Assignments!$A$6:$A$78,"=6",Assignments!$G$6:$G$78)</f>
        <v>0</v>
      </c>
      <c r="I13" s="15">
        <f>SUMIF(Assignments!$A$6:$A$78,"=7",Assignments!$G$6:$G$78)</f>
        <v>0</v>
      </c>
      <c r="J13" s="16">
        <f t="shared" si="2"/>
        <v>21963.532692999994</v>
      </c>
      <c r="K13" s="16">
        <v>21963.532692999994</v>
      </c>
      <c r="L13" s="17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18" t="e">
        <f t="shared" si="5"/>
        <v>#DIV/0!</v>
      </c>
      <c r="R13" s="18" t="e">
        <f t="shared" si="6"/>
        <v>#DIV/0!</v>
      </c>
      <c r="S13" s="44">
        <f>IF(J13&gt;0,J13/J$8,"")</f>
        <v>5.5153298729116791E-2</v>
      </c>
      <c r="T13" s="19">
        <f>K13/K$10</f>
        <v>9.2453900604252737E-2</v>
      </c>
      <c r="V13" s="7"/>
    </row>
    <row r="14" spans="1:22" ht="13.8" thickBot="1" x14ac:dyDescent="0.3">
      <c r="A14" s="84"/>
      <c r="B14" s="33" t="s">
        <v>19</v>
      </c>
      <c r="C14" s="14">
        <f>SUMIF(Assignments!$A$6:$A$78,"=1",Assignments!$H$6:$H$78)</f>
        <v>0</v>
      </c>
      <c r="D14" s="15">
        <f>SUMIF(Assignments!$A$6:$A$78,"=2",Assignments!$H$6:$H$78)</f>
        <v>0</v>
      </c>
      <c r="E14" s="15">
        <f>SUMIF(Assignments!$A$6:$A$78,"=3",Assignments!$H$6:$H$78)</f>
        <v>0</v>
      </c>
      <c r="F14" s="15">
        <f>SUMIF(Assignments!$A$6:$A$78,"=4",Assignments!$H$6:$H$78)</f>
        <v>0</v>
      </c>
      <c r="G14" s="15">
        <f>SUMIF(Assignments!$A$6:$A$78,"=5",Assignments!$H$6:$H$78)</f>
        <v>0</v>
      </c>
      <c r="H14" s="15">
        <f>SUMIF(Assignments!$A$6:$A$78,"=6",Assignments!$H$6:$H$78)</f>
        <v>0</v>
      </c>
      <c r="I14" s="15">
        <f>SUMIF(Assignments!$A$6:$A$78,"=7",Assignments!$H$6:$H$78)</f>
        <v>0</v>
      </c>
      <c r="J14" s="16">
        <f t="shared" si="2"/>
        <v>25191.610478000002</v>
      </c>
      <c r="K14" s="16">
        <v>25191.610478000002</v>
      </c>
      <c r="L14" s="17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18" t="e">
        <f t="shared" si="5"/>
        <v>#DIV/0!</v>
      </c>
      <c r="R14" s="18" t="e">
        <f t="shared" si="6"/>
        <v>#DIV/0!</v>
      </c>
      <c r="S14" s="35">
        <f>IF(J14&gt;0,J14/J$8,"")</f>
        <v>6.3259423590062966E-2</v>
      </c>
      <c r="T14" s="19">
        <f>K14/K$10</f>
        <v>0.10604226031162831</v>
      </c>
      <c r="V14" s="7"/>
    </row>
    <row r="15" spans="1:22" x14ac:dyDescent="0.25">
      <c r="A15" s="83" t="s">
        <v>35</v>
      </c>
      <c r="B15" s="31" t="s">
        <v>25</v>
      </c>
      <c r="C15" s="8">
        <f>SUMIF(Assignments!$A$6:$A$78,"=1",Assignments!$I$6:$I$78)</f>
        <v>0</v>
      </c>
      <c r="D15" s="9">
        <f>SUMIF(Assignments!$A$6:$A$78,"=2",Assignments!$I$6:$I$78)</f>
        <v>0</v>
      </c>
      <c r="E15" s="9">
        <f>SUMIF(Assignments!$A$6:$A$78,"=3",Assignments!$I$6:$I$78)</f>
        <v>0</v>
      </c>
      <c r="F15" s="9">
        <f>SUMIF(Assignments!$A$6:$A$78,"=4",Assignments!$I$6:$I$78)</f>
        <v>0</v>
      </c>
      <c r="G15" s="9">
        <f>SUMIF(Assignments!$A$6:$A$78,"=5",Assignments!$I$6:$I$78)</f>
        <v>0</v>
      </c>
      <c r="H15" s="9">
        <f>SUMIF(Assignments!$A$6:$A$78,"=6",Assignments!$I$6:$I$78)</f>
        <v>0</v>
      </c>
      <c r="I15" s="9">
        <f>SUMIF(Assignments!$A$6:$A$78,"=7",Assignments!$I$6:$I$78)</f>
        <v>0</v>
      </c>
      <c r="J15" s="10">
        <f t="shared" si="2"/>
        <v>187603</v>
      </c>
      <c r="K15" s="10">
        <v>187603</v>
      </c>
      <c r="L15" s="11"/>
      <c r="M15" s="12"/>
      <c r="N15" s="12"/>
      <c r="O15" s="12"/>
      <c r="P15" s="12"/>
      <c r="Q15" s="12"/>
      <c r="R15" s="12"/>
      <c r="S15" s="44"/>
      <c r="T15" s="26"/>
      <c r="V15" s="7"/>
    </row>
    <row r="16" spans="1:22" x14ac:dyDescent="0.25">
      <c r="A16" s="84"/>
      <c r="B16" s="33" t="s">
        <v>27</v>
      </c>
      <c r="C16" s="14">
        <f>SUMIF(Assignments!$A$6:$A$78,"=1",Assignments!$J$6:$J$78)</f>
        <v>0</v>
      </c>
      <c r="D16" s="15">
        <f>SUMIF(Assignments!$A$6:$A$78,"=2",Assignments!$J$6:$J$78)</f>
        <v>0</v>
      </c>
      <c r="E16" s="15">
        <f>SUMIF(Assignments!$A$6:$A$78,"=3",Assignments!$J$6:$J$78)</f>
        <v>0</v>
      </c>
      <c r="F16" s="15">
        <f>SUMIF(Assignments!$A$6:$A$78,"=4",Assignments!$J$6:$J$78)</f>
        <v>0</v>
      </c>
      <c r="G16" s="15">
        <f>SUMIF(Assignments!$A$6:$A$78,"=5",Assignments!$J$6:$J$78)</f>
        <v>0</v>
      </c>
      <c r="H16" s="15">
        <f>SUMIF(Assignments!$A$6:$A$78,"=6",Assignments!$J$6:$J$78)</f>
        <v>0</v>
      </c>
      <c r="I16" s="15">
        <f>SUMIF(Assignments!$A$6:$A$78,"=7",Assignments!$J$6:$J$78)</f>
        <v>0</v>
      </c>
      <c r="J16" s="16">
        <f t="shared" si="2"/>
        <v>83793</v>
      </c>
      <c r="K16" s="16">
        <v>83793</v>
      </c>
      <c r="L16" s="17" t="e">
        <f t="shared" ref="L16:O18" si="7">C16/C$15</f>
        <v>#DIV/0!</v>
      </c>
      <c r="M16" s="18" t="e">
        <f t="shared" si="7"/>
        <v>#DIV/0!</v>
      </c>
      <c r="N16" s="18" t="e">
        <f t="shared" si="7"/>
        <v>#DIV/0!</v>
      </c>
      <c r="O16" s="18" t="e">
        <f t="shared" si="7"/>
        <v>#DIV/0!</v>
      </c>
      <c r="P16" s="18" t="e">
        <f t="shared" ref="P16:P18" si="8">G16/G$15</f>
        <v>#DIV/0!</v>
      </c>
      <c r="Q16" s="18" t="e">
        <f t="shared" ref="Q16:Q18" si="9">H16/H$15</f>
        <v>#DIV/0!</v>
      </c>
      <c r="R16" s="18" t="e">
        <f t="shared" ref="R16:R18" si="10">I16/I$15</f>
        <v>#DIV/0!</v>
      </c>
      <c r="S16" s="44">
        <f>IF(J16&gt;0,J16/J$8,"")</f>
        <v>0.21041516521983691</v>
      </c>
      <c r="T16" s="19">
        <f>K16/K$15</f>
        <v>0.44665063991513992</v>
      </c>
      <c r="V16" s="7"/>
    </row>
    <row r="17" spans="1:24" x14ac:dyDescent="0.25">
      <c r="A17" s="84"/>
      <c r="B17" s="33" t="s">
        <v>15</v>
      </c>
      <c r="C17" s="14">
        <f>SUMIF(Assignments!$A$6:$A$78,"=1",Assignments!$K$6:$K$78)</f>
        <v>0</v>
      </c>
      <c r="D17" s="15">
        <f>SUMIF(Assignments!$A$6:$A$78,"=2",Assignments!$K$6:$K$78)</f>
        <v>0</v>
      </c>
      <c r="E17" s="15">
        <f>SUMIF(Assignments!$A$6:$A$78,"=3",Assignments!$K$6:$K$78)</f>
        <v>0</v>
      </c>
      <c r="F17" s="15">
        <f>SUMIF(Assignments!$A$6:$A$78,"=4",Assignments!$K$6:$K$78)</f>
        <v>0</v>
      </c>
      <c r="G17" s="15">
        <f>SUMIF(Assignments!$A$6:$A$78,"=5",Assignments!$K$6:$K$78)</f>
        <v>0</v>
      </c>
      <c r="H17" s="15">
        <f>SUMIF(Assignments!$A$6:$A$78,"=6",Assignments!$K$6:$K$78)</f>
        <v>0</v>
      </c>
      <c r="I17" s="15">
        <f>SUMIF(Assignments!$A$6:$A$78,"=7",Assignments!$K$6:$K$78)</f>
        <v>0</v>
      </c>
      <c r="J17" s="16">
        <f t="shared" si="2"/>
        <v>6093</v>
      </c>
      <c r="K17" s="16">
        <v>6093</v>
      </c>
      <c r="L17" s="17" t="e">
        <f t="shared" si="7"/>
        <v>#DIV/0!</v>
      </c>
      <c r="M17" s="18" t="e">
        <f t="shared" si="7"/>
        <v>#DIV/0!</v>
      </c>
      <c r="N17" s="18" t="e">
        <f t="shared" si="7"/>
        <v>#DIV/0!</v>
      </c>
      <c r="O17" s="18" t="e">
        <f t="shared" si="7"/>
        <v>#DIV/0!</v>
      </c>
      <c r="P17" s="18" t="e">
        <f t="shared" si="8"/>
        <v>#DIV/0!</v>
      </c>
      <c r="Q17" s="18" t="e">
        <f t="shared" si="9"/>
        <v>#DIV/0!</v>
      </c>
      <c r="R17" s="18" t="e">
        <f t="shared" si="10"/>
        <v>#DIV/0!</v>
      </c>
      <c r="S17" s="44">
        <f>IF(J17&gt;0,J17/J$8,"")</f>
        <v>1.5300318662471404E-2</v>
      </c>
      <c r="T17" s="19">
        <f>K17/K$15</f>
        <v>3.2478158664840114E-2</v>
      </c>
      <c r="V17" s="7"/>
    </row>
    <row r="18" spans="1:24" ht="13.8" thickBot="1" x14ac:dyDescent="0.3">
      <c r="A18" s="85"/>
      <c r="B18" s="34" t="s">
        <v>33</v>
      </c>
      <c r="C18" s="20">
        <f>SUMIF(Assignments!$A$6:$A$78,"=1",Assignments!$L$6:$L$78)</f>
        <v>0</v>
      </c>
      <c r="D18" s="21">
        <f>SUMIF(Assignments!$A$6:$A$78,"=2",Assignments!$L$6:$L$78)</f>
        <v>0</v>
      </c>
      <c r="E18" s="21">
        <f>SUMIF(Assignments!$A$6:$A$78,"=3",Assignments!$L$6:$L$78)</f>
        <v>0</v>
      </c>
      <c r="F18" s="21">
        <f>SUMIF(Assignments!$A$6:$A$78,"=4",Assignments!$L$6:$L$78)</f>
        <v>0</v>
      </c>
      <c r="G18" s="21">
        <f>SUMIF(Assignments!$A$6:$A$78,"=5",Assignments!$L$6:$L$78)</f>
        <v>0</v>
      </c>
      <c r="H18" s="21">
        <f>SUMIF(Assignments!$A$6:$A$78,"=6",Assignments!$L$6:$L$78)</f>
        <v>0</v>
      </c>
      <c r="I18" s="21">
        <f>SUMIF(Assignments!$A$6:$A$78,"=7",Assignments!$L$6:$L$78)</f>
        <v>0</v>
      </c>
      <c r="J18" s="22">
        <f t="shared" si="2"/>
        <v>97717</v>
      </c>
      <c r="K18" s="22">
        <v>97717</v>
      </c>
      <c r="L18" s="23" t="e">
        <f t="shared" si="7"/>
        <v>#DIV/0!</v>
      </c>
      <c r="M18" s="24" t="e">
        <f t="shared" si="7"/>
        <v>#DIV/0!</v>
      </c>
      <c r="N18" s="24" t="e">
        <f t="shared" si="7"/>
        <v>#DIV/0!</v>
      </c>
      <c r="O18" s="24" t="e">
        <f t="shared" si="7"/>
        <v>#DIV/0!</v>
      </c>
      <c r="P18" s="24" t="e">
        <f t="shared" si="8"/>
        <v>#DIV/0!</v>
      </c>
      <c r="Q18" s="24" t="e">
        <f t="shared" si="9"/>
        <v>#DIV/0!</v>
      </c>
      <c r="R18" s="24" t="e">
        <f t="shared" si="10"/>
        <v>#DIV/0!</v>
      </c>
      <c r="S18" s="44">
        <f>IF(J18&gt;0,J18/J$8,"")</f>
        <v>0.24538014750381065</v>
      </c>
      <c r="T18" s="25">
        <f>K18/K$15</f>
        <v>0.52087120142001997</v>
      </c>
      <c r="V18" s="7"/>
    </row>
    <row r="19" spans="1:24" x14ac:dyDescent="0.25">
      <c r="A19" s="83" t="s">
        <v>36</v>
      </c>
      <c r="B19" s="31" t="s">
        <v>26</v>
      </c>
      <c r="C19" s="8">
        <f>SUMIF(Assignments!$A$6:$A$78,"=1",Assignments!$M$6:$M$78)</f>
        <v>0</v>
      </c>
      <c r="D19" s="9">
        <f>SUMIF(Assignments!$A$6:$A$78,"=2",Assignments!$M$6:$M$78)</f>
        <v>0</v>
      </c>
      <c r="E19" s="9">
        <f>SUMIF(Assignments!$A$6:$A$78,"=3",Assignments!$M$6:$M$78)</f>
        <v>0</v>
      </c>
      <c r="F19" s="9">
        <f>SUMIF(Assignments!$A$6:$A$78,"=4",Assignments!$M$6:$M$78)</f>
        <v>0</v>
      </c>
      <c r="G19" s="9">
        <f>SUMIF(Assignments!$A$6:$A$78,"=5",Assignments!$M$6:$M$78)</f>
        <v>0</v>
      </c>
      <c r="H19" s="9">
        <f>SUMIF(Assignments!$A$6:$A$78,"=6",Assignments!$M$6:$M$78)</f>
        <v>0</v>
      </c>
      <c r="I19" s="9">
        <f>SUMIF(Assignments!$A$6:$A$78,"=7",Assignments!$M$6:$M$78)</f>
        <v>0</v>
      </c>
      <c r="J19" s="10">
        <f t="shared" si="2"/>
        <v>124405</v>
      </c>
      <c r="K19" s="10">
        <v>124405</v>
      </c>
      <c r="L19" s="11"/>
      <c r="M19" s="12"/>
      <c r="N19" s="12"/>
      <c r="O19" s="12"/>
      <c r="P19" s="12"/>
      <c r="Q19" s="12"/>
      <c r="R19" s="12"/>
      <c r="S19" s="45"/>
      <c r="T19" s="26"/>
      <c r="V19" s="7"/>
    </row>
    <row r="20" spans="1:24" x14ac:dyDescent="0.25">
      <c r="A20" s="84"/>
      <c r="B20" s="33" t="s">
        <v>27</v>
      </c>
      <c r="C20" s="14">
        <f>SUMIF(Assignments!$A$6:$A$78,"=1",Assignments!$N$6:$N$78)</f>
        <v>0</v>
      </c>
      <c r="D20" s="15">
        <f>SUMIF(Assignments!$A$6:$A$78,"=2",Assignments!$N$6:$N$78)</f>
        <v>0</v>
      </c>
      <c r="E20" s="15">
        <f>SUMIF(Assignments!$A$6:$A$78,"=3",Assignments!$N$6:$N$78)</f>
        <v>0</v>
      </c>
      <c r="F20" s="15">
        <f>SUMIF(Assignments!$A$6:$A$78,"=4",Assignments!$N$6:$N$78)</f>
        <v>0</v>
      </c>
      <c r="G20" s="15">
        <f>SUMIF(Assignments!$A$6:$A$78,"=5",Assignments!$N$6:$N$78)</f>
        <v>0</v>
      </c>
      <c r="H20" s="15">
        <f>SUMIF(Assignments!$A$6:$A$78,"=6",Assignments!$N$6:$N$78)</f>
        <v>0</v>
      </c>
      <c r="I20" s="15">
        <f>SUMIF(Assignments!$A$6:$A$78,"=7",Assignments!$N$6:$N$78)</f>
        <v>0</v>
      </c>
      <c r="J20" s="16">
        <f t="shared" si="2"/>
        <v>50824</v>
      </c>
      <c r="K20" s="16">
        <v>50824</v>
      </c>
      <c r="L20" s="17" t="e">
        <f t="shared" ref="L20:O22" si="11">C20/C$19</f>
        <v>#DIV/0!</v>
      </c>
      <c r="M20" s="18" t="e">
        <f t="shared" si="11"/>
        <v>#DIV/0!</v>
      </c>
      <c r="N20" s="18" t="e">
        <f t="shared" si="11"/>
        <v>#DIV/0!</v>
      </c>
      <c r="O20" s="18" t="e">
        <f t="shared" si="11"/>
        <v>#DIV/0!</v>
      </c>
      <c r="P20" s="18" t="e">
        <f t="shared" ref="P20:P22" si="12">G20/G$19</f>
        <v>#DIV/0!</v>
      </c>
      <c r="Q20" s="18" t="e">
        <f t="shared" ref="Q20:Q22" si="13">H20/H$19</f>
        <v>#DIV/0!</v>
      </c>
      <c r="R20" s="18" t="e">
        <f t="shared" ref="R20:R22" si="14">I20/I$19</f>
        <v>#DIV/0!</v>
      </c>
      <c r="S20" s="44">
        <f>IF(J20&gt;0,J20/J$8,"")</f>
        <v>0.1276257009193249</v>
      </c>
      <c r="T20" s="19">
        <f>K20/K$19</f>
        <v>0.4085366343796471</v>
      </c>
      <c r="V20" s="7"/>
    </row>
    <row r="21" spans="1:24" x14ac:dyDescent="0.25">
      <c r="A21" s="84"/>
      <c r="B21" s="33" t="s">
        <v>15</v>
      </c>
      <c r="C21" s="14">
        <f>SUMIF(Assignments!$A$6:$A$78,"=1",Assignments!$O$6:$O$78)</f>
        <v>0</v>
      </c>
      <c r="D21" s="15">
        <f>SUMIF(Assignments!$A$6:$A$78,"=2",Assignments!$O$6:$O$78)</f>
        <v>0</v>
      </c>
      <c r="E21" s="15">
        <f>SUMIF(Assignments!$A$6:$A$78,"=3",Assignments!$O$6:$O$78)</f>
        <v>0</v>
      </c>
      <c r="F21" s="15">
        <f>SUMIF(Assignments!$A$6:$A$78,"=4",Assignments!$O$6:$O$78)</f>
        <v>0</v>
      </c>
      <c r="G21" s="15">
        <f>SUMIF(Assignments!$A$6:$A$78,"=5",Assignments!$O$6:$O$78)</f>
        <v>0</v>
      </c>
      <c r="H21" s="15">
        <f>SUMIF(Assignments!$A$6:$A$78,"=6",Assignments!$O$6:$O$78)</f>
        <v>0</v>
      </c>
      <c r="I21" s="15">
        <f>SUMIF(Assignments!$A$6:$A$78,"=7",Assignments!$O$6:$O$78)</f>
        <v>0</v>
      </c>
      <c r="J21" s="16">
        <f t="shared" si="2"/>
        <v>3742</v>
      </c>
      <c r="K21" s="16">
        <v>3742</v>
      </c>
      <c r="L21" s="17" t="e">
        <f t="shared" si="11"/>
        <v>#DIV/0!</v>
      </c>
      <c r="M21" s="18" t="e">
        <f t="shared" si="11"/>
        <v>#DIV/0!</v>
      </c>
      <c r="N21" s="18" t="e">
        <f t="shared" si="11"/>
        <v>#DIV/0!</v>
      </c>
      <c r="O21" s="18" t="e">
        <f t="shared" si="11"/>
        <v>#DIV/0!</v>
      </c>
      <c r="P21" s="18" t="e">
        <f t="shared" si="12"/>
        <v>#DIV/0!</v>
      </c>
      <c r="Q21" s="18" t="e">
        <f t="shared" si="13"/>
        <v>#DIV/0!</v>
      </c>
      <c r="R21" s="18" t="e">
        <f t="shared" si="14"/>
        <v>#DIV/0!</v>
      </c>
      <c r="S21" s="44">
        <f>IF(J21&gt;0,J21/J$8,"")</f>
        <v>9.3966506540239612E-3</v>
      </c>
      <c r="T21" s="19">
        <f>K21/K$19</f>
        <v>3.007917688195812E-2</v>
      </c>
      <c r="V21" s="7"/>
    </row>
    <row r="22" spans="1:24" ht="13.8" thickBot="1" x14ac:dyDescent="0.3">
      <c r="A22" s="85"/>
      <c r="B22" s="34" t="s">
        <v>33</v>
      </c>
      <c r="C22" s="20">
        <f>SUMIF(Assignments!$A$6:$A$78,"=1",Assignments!$P$6:$P$78)</f>
        <v>0</v>
      </c>
      <c r="D22" s="21">
        <f>SUMIF(Assignments!$A$6:$A$78,"=2",Assignments!$P$6:$P$78)</f>
        <v>0</v>
      </c>
      <c r="E22" s="21">
        <f>SUMIF(Assignments!$A$6:$A$78,"=3",Assignments!$P$6:$P$78)</f>
        <v>0</v>
      </c>
      <c r="F22" s="21">
        <f>SUMIF(Assignments!$A$6:$A$78,"=4",Assignments!$P$6:$P$78)</f>
        <v>0</v>
      </c>
      <c r="G22" s="21">
        <f>SUMIF(Assignments!$A$6:$A$78,"=5",Assignments!$P$6:$P$78)</f>
        <v>0</v>
      </c>
      <c r="H22" s="21">
        <f>SUMIF(Assignments!$A$6:$A$78,"=6",Assignments!$P$6:$P$78)</f>
        <v>0</v>
      </c>
      <c r="I22" s="21">
        <f>SUMIF(Assignments!$A$6:$A$78,"=7",Assignments!$P$6:$P$78)</f>
        <v>0</v>
      </c>
      <c r="J22" s="22">
        <f t="shared" si="2"/>
        <v>69839</v>
      </c>
      <c r="K22" s="22">
        <v>69839</v>
      </c>
      <c r="L22" s="23" t="e">
        <f t="shared" si="11"/>
        <v>#DIV/0!</v>
      </c>
      <c r="M22" s="24" t="e">
        <f t="shared" si="11"/>
        <v>#DIV/0!</v>
      </c>
      <c r="N22" s="24" t="e">
        <f t="shared" si="11"/>
        <v>#DIV/0!</v>
      </c>
      <c r="O22" s="24" t="e">
        <f t="shared" si="11"/>
        <v>#DIV/0!</v>
      </c>
      <c r="P22" s="24" t="e">
        <f t="shared" si="12"/>
        <v>#DIV/0!</v>
      </c>
      <c r="Q22" s="24" t="e">
        <f t="shared" si="13"/>
        <v>#DIV/0!</v>
      </c>
      <c r="R22" s="24" t="e">
        <f t="shared" si="14"/>
        <v>#DIV/0!</v>
      </c>
      <c r="S22" s="35">
        <f>IF(J22&gt;0,J22/J$8,"")</f>
        <v>0.17537484901827349</v>
      </c>
      <c r="T22" s="25">
        <f>K22/K$19</f>
        <v>0.5613841887383948</v>
      </c>
      <c r="V22" s="7"/>
    </row>
    <row r="23" spans="1:24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4" ht="15.6" x14ac:dyDescent="0.3">
      <c r="A24" s="1" t="s">
        <v>28</v>
      </c>
    </row>
    <row r="25" spans="1:24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  <row r="26" spans="1:24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4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24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</row>
  </sheetData>
  <sheetProtection sheet="1" selectLockedCells="1"/>
  <protectedRanges>
    <protectedRange sqref="A3:B3 L6:R6 C6:I6" name="Range1"/>
  </protectedRanges>
  <mergeCells count="7">
    <mergeCell ref="A3:F4"/>
    <mergeCell ref="A25:X30"/>
    <mergeCell ref="A15:A18"/>
    <mergeCell ref="A19:A22"/>
    <mergeCell ref="A10:A14"/>
    <mergeCell ref="L6:T6"/>
    <mergeCell ref="A8:A9"/>
  </mergeCells>
  <phoneticPr fontId="2" type="noConversion"/>
  <conditionalFormatting sqref="T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2021-11-01T23:06:17Z</dcterms:modified>
</cp:coreProperties>
</file>